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Business Alignment\2024\Q2'2024\BIZ\"/>
    </mc:Choice>
  </mc:AlternateContent>
  <xr:revisionPtr revIDLastSave="0" documentId="8_{1B8CAF65-8D6D-47A3-BC4F-F5DDD6EA1755}" xr6:coauthVersionLast="47" xr6:coauthVersionMax="47" xr10:uidLastSave="{00000000-0000-0000-0000-000000000000}"/>
  <bookViews>
    <workbookView xWindow="-120" yWindow="-120" windowWidth="29040" windowHeight="15990" tabRatio="607" xr2:uid="{00000000-000D-0000-FFFF-FFFF00000000}"/>
  </bookViews>
  <sheets>
    <sheet name="BS-T" sheetId="1" r:id="rId1"/>
    <sheet name="PL-T" sheetId="3" r:id="rId2"/>
    <sheet name="CE(C)" sheetId="6" r:id="rId3"/>
    <sheet name="CE(S)" sheetId="7" r:id="rId4"/>
    <sheet name="CF-T" sheetId="8" r:id="rId5"/>
  </sheets>
  <definedNames>
    <definedName name="_xlnm.Print_Area" localSheetId="0">'BS-T'!$A$1:$N$113</definedName>
    <definedName name="_xlnm.Print_Area" localSheetId="2">'CE(C)'!$A$1:$T$26</definedName>
    <definedName name="_xlnm.Print_Area" localSheetId="3">'CE(S)'!$A$1:$N$25</definedName>
    <definedName name="_xlnm.Print_Area" localSheetId="1">'PL-T'!$A$1:$M$84</definedName>
    <definedName name="Z_0144D122_F831_48BB_9769_FF00B5DA2A5E_.wvu.PrintArea" localSheetId="0" hidden="1">'BS-T'!$A$1:$M$113</definedName>
    <definedName name="Z_0144D122_F831_48BB_9769_FF00B5DA2A5E_.wvu.PrintArea" localSheetId="4" hidden="1">'CF-T'!$A$1:$M$68</definedName>
    <definedName name="Z_0144D122_F831_48BB_9769_FF00B5DA2A5E_.wvu.PrintArea" localSheetId="1" hidden="1">'PL-T'!$A$44:$M$85</definedName>
    <definedName name="Z_023F4730_2179_4D0D_B719_7191D84F277B_.wvu.PrintArea" localSheetId="0" hidden="1">'BS-T'!$A$1:$N$113</definedName>
    <definedName name="Z_023F4730_2179_4D0D_B719_7191D84F277B_.wvu.PrintArea" localSheetId="4" hidden="1">'CF-T'!$A$1:$M$68</definedName>
    <definedName name="Z_023F4730_2179_4D0D_B719_7191D84F277B_.wvu.PrintArea" localSheetId="1" hidden="1">'PL-T'!$A$43:$M$85</definedName>
    <definedName name="Z_08340C77_1C75_452B_8BFD_EA15DA9C8720_.wvu.PrintArea" localSheetId="0" hidden="1">'BS-T'!$A$1:$M$113</definedName>
    <definedName name="Z_08340C77_1C75_452B_8BFD_EA15DA9C8720_.wvu.PrintArea" localSheetId="4" hidden="1">'CF-T'!$A$1:$M$68</definedName>
    <definedName name="Z_08340C77_1C75_452B_8BFD_EA15DA9C8720_.wvu.PrintArea" localSheetId="1" hidden="1">'PL-T'!$A$44:$M$85</definedName>
    <definedName name="Z_18454DAE_2AEC_4A66_BBA4_F9AA49AAB4EA_.wvu.PrintArea" localSheetId="0" hidden="1">'BS-T'!$A$1:$M$113</definedName>
    <definedName name="Z_18454DAE_2AEC_4A66_BBA4_F9AA49AAB4EA_.wvu.PrintArea" localSheetId="4" hidden="1">'CF-T'!$A$1:$M$68</definedName>
    <definedName name="Z_18454DAE_2AEC_4A66_BBA4_F9AA49AAB4EA_.wvu.PrintArea" localSheetId="1" hidden="1">'PL-T'!$A$44:$M$85</definedName>
    <definedName name="Z_37BBAE70_E97C_4D8A_9A9C_83B0AE08F6C9_.wvu.PrintArea" localSheetId="0" hidden="1">'BS-T'!$A$1:$M$113</definedName>
    <definedName name="Z_37BBAE70_E97C_4D8A_9A9C_83B0AE08F6C9_.wvu.PrintArea" localSheetId="4" hidden="1">'CF-T'!$A$1:$M$68</definedName>
    <definedName name="Z_37BBAE70_E97C_4D8A_9A9C_83B0AE08F6C9_.wvu.PrintArea" localSheetId="1" hidden="1">'PL-T'!$A$44:$M$85</definedName>
    <definedName name="Z_5E627BFD_5668_42E5_92A7_A05D2BA7868A_.wvu.PrintArea" localSheetId="0" hidden="1">'BS-T'!$A$1:$M$113</definedName>
    <definedName name="Z_5E627BFD_5668_42E5_92A7_A05D2BA7868A_.wvu.PrintArea" localSheetId="4" hidden="1">'CF-T'!$A$1:$M$68</definedName>
    <definedName name="Z_5E627BFD_5668_42E5_92A7_A05D2BA7868A_.wvu.PrintArea" localSheetId="1" hidden="1">'PL-T'!$A$44:$M$85</definedName>
    <definedName name="Z_6E56CEC2_2B2B_436F_BD5F_D3ACD5F16EC0_.wvu.PrintArea" localSheetId="0" hidden="1">'BS-T'!$A$1:$M$113</definedName>
    <definedName name="Z_6E56CEC2_2B2B_436F_BD5F_D3ACD5F16EC0_.wvu.PrintArea" localSheetId="4" hidden="1">'CF-T'!$A$1:$M$68</definedName>
    <definedName name="Z_6E56CEC2_2B2B_436F_BD5F_D3ACD5F16EC0_.wvu.PrintArea" localSheetId="1" hidden="1">'PL-T'!$A$44:$M$85</definedName>
    <definedName name="Z_83882583_C7D4_4041_8E95_6C13F63A234B_.wvu.PrintArea" localSheetId="0" hidden="1">'BS-T'!$A$1:$M$113</definedName>
    <definedName name="Z_83882583_C7D4_4041_8E95_6C13F63A234B_.wvu.PrintArea" localSheetId="4" hidden="1">'CF-T'!$A$1:$M$68</definedName>
    <definedName name="Z_83882583_C7D4_4041_8E95_6C13F63A234B_.wvu.PrintArea" localSheetId="1" hidden="1">'PL-T'!$A$44:$M$85</definedName>
    <definedName name="Z_84088247_C29F_4E81_B9E2_A7314148D0E3_.wvu.PrintArea" localSheetId="0" hidden="1">'BS-T'!$A$1:$M$113</definedName>
    <definedName name="Z_84088247_C29F_4E81_B9E2_A7314148D0E3_.wvu.PrintArea" localSheetId="4" hidden="1">'CF-T'!$A$1:$M$68</definedName>
    <definedName name="Z_84088247_C29F_4E81_B9E2_A7314148D0E3_.wvu.PrintArea" localSheetId="1" hidden="1">'PL-T'!$A$44:$M$85</definedName>
    <definedName name="Z_9E28E2C1_EBDE_4E8B_9153_F79D521656F8_.wvu.PrintArea" localSheetId="0" hidden="1">'BS-T'!$A$1:$M$113</definedName>
    <definedName name="Z_9E28E2C1_EBDE_4E8B_9153_F79D521656F8_.wvu.PrintArea" localSheetId="4" hidden="1">'CF-T'!$A$1:$M$68</definedName>
    <definedName name="Z_9E28E2C1_EBDE_4E8B_9153_F79D521656F8_.wvu.PrintArea" localSheetId="1" hidden="1">'PL-T'!$A$44:$M$85</definedName>
    <definedName name="Z_E3B21D34_B332_4DE1_963E_397A0EA34282_.wvu.PrintArea" localSheetId="0" hidden="1">'BS-T'!$A$1:$M$113</definedName>
    <definedName name="Z_E3B21D34_B332_4DE1_963E_397A0EA34282_.wvu.PrintArea" localSheetId="4" hidden="1">'CF-T'!$A$1:$M$68</definedName>
    <definedName name="Z_E3B21D34_B332_4DE1_963E_397A0EA34282_.wvu.PrintArea" localSheetId="1" hidden="1">'PL-T'!$A$44:$M$85</definedName>
    <definedName name="Z_E3F903E9_EA62_4CF7_9CD6_24B2F525F781_.wvu.PrintArea" localSheetId="0" hidden="1">'BS-T'!$A$1:$M$113</definedName>
    <definedName name="Z_E3F903E9_EA62_4CF7_9CD6_24B2F525F781_.wvu.PrintArea" localSheetId="4" hidden="1">'CF-T'!$A$1:$M$68</definedName>
    <definedName name="Z_E3F903E9_EA62_4CF7_9CD6_24B2F525F781_.wvu.PrintArea" localSheetId="1" hidden="1">'PL-T'!$A$44:$M$85</definedName>
  </definedNames>
  <calcPr calcId="191029"/>
  <customWorkbookViews>
    <customWorkbookView name="Pornlada Wongpadungkiat - Personal View" guid="{84088247-C29F-4E81-B9E2-A7314148D0E3}" mergeInterval="0" personalView="1" maximized="1" windowWidth="1276" windowHeight="781" tabRatio="637" activeSheetId="1"/>
    <customWorkbookView name="Danita.Methasiraroj - Personal View" guid="{08340C77-1C75-452B-8BFD-EA15DA9C8720}" mergeInterval="0" personalView="1" maximized="1" xWindow="1" yWindow="1" windowWidth="1436" windowHeight="640" tabRatio="637" activeSheetId="2"/>
    <customWorkbookView name="Rawiphun.Tantiauscha - Personal View" guid="{18454DAE-2AEC-4A66-BBA4-F9AA49AAB4EA}" mergeInterval="0" personalView="1" maximized="1" xWindow="1" yWindow="1" windowWidth="1596" windowHeight="640" tabRatio="637" activeSheetId="3"/>
    <customWorkbookView name="Wanwimon.Unanuya - Personal View" guid="{83882583-C7D4-4041-8E95-6C13F63A234B}" mergeInterval="0" personalView="1" maximized="1" xWindow="1" yWindow="1" windowWidth="1436" windowHeight="610" tabRatio="637" activeSheetId="3"/>
    <customWorkbookView name="TVP - Personal View" guid="{5E627BFD-5668-42E5-92A7-A05D2BA7868A}" mergeInterval="0" personalView="1" maximized="1" windowWidth="1276" windowHeight="543" tabRatio="637" activeSheetId="1"/>
    <customWorkbookView name="Kittisak Wongpadungkiat - Personal View" guid="{37BBAE70-E97C-4D8A-9A9C-83B0AE08F6C9}" mergeInterval="0" personalView="1" maximized="1" windowWidth="1362" windowHeight="489" tabRatio="637" activeSheetId="1"/>
    <customWorkbookView name="Thawatchai P. - Personal View" guid="{0144D122-F831-48BB-9769-FF00B5DA2A5E}" mergeInterval="0" personalView="1" maximized="1" windowWidth="1276" windowHeight="543" tabRatio="637" activeSheetId="1"/>
    <customWorkbookView name="admin - Personal View" guid="{9E28E2C1-EBDE-4E8B-9153-F79D521656F8}" mergeInterval="0" personalView="1" maximized="1" xWindow="1" yWindow="1" windowWidth="1366" windowHeight="496" tabRatio="637" activeSheetId="1"/>
    <customWorkbookView name="Finlab_002 - Personal View" guid="{E3F903E9-EA62-4CF7-9CD6-24B2F525F781}" mergeInterval="0" personalView="1" maximized="1" xWindow="1" yWindow="1" windowWidth="1647" windowHeight="789" tabRatio="637" activeSheetId="1"/>
    <customWorkbookView name="Ernst &amp; Young - Personal View" guid="{E3B21D34-B332-4DE1-963E-397A0EA34282}" mergeInterval="0" personalView="1" maximized="1" xWindow="1" yWindow="1" windowWidth="1436" windowHeight="614" tabRatio="637" activeSheetId="3" showComments="commIndAndComment"/>
    <customWorkbookView name="Daughtrat.Wongsangth - Personal View" guid="{6E56CEC2-2B2B-436F-BD5F-D3ACD5F16EC0}" mergeInterval="0" personalView="1" maximized="1" xWindow="1" yWindow="1" windowWidth="1436" windowHeight="614" tabRatio="637" activeSheetId="2"/>
    <customWorkbookView name="Krisda Uppayokin - Personal View" guid="{023F4730-2179-4D0D-B719-7191D84F277B}" mergeInterval="0" personalView="1" maximized="1" windowWidth="1362" windowHeight="519" tabRatio="63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5" i="8" l="1"/>
  <c r="K58" i="8" s="1"/>
  <c r="G55" i="8"/>
  <c r="G58" i="8" s="1"/>
  <c r="G50" i="8"/>
  <c r="K44" i="8"/>
  <c r="G27" i="8"/>
  <c r="G25" i="8"/>
  <c r="K65" i="3"/>
  <c r="K67" i="3" s="1"/>
  <c r="K64" i="3"/>
  <c r="I64" i="3"/>
  <c r="G63" i="3"/>
  <c r="G64" i="3" s="1"/>
  <c r="K57" i="3"/>
  <c r="I57" i="3"/>
  <c r="I65" i="3" s="1"/>
  <c r="I67" i="3" s="1"/>
  <c r="G57" i="3"/>
  <c r="G65" i="3" s="1"/>
  <c r="G67" i="3" s="1"/>
  <c r="G40" i="3"/>
  <c r="K22" i="3"/>
  <c r="I22" i="3"/>
  <c r="G21" i="3"/>
  <c r="G22" i="3" s="1"/>
  <c r="K15" i="3"/>
  <c r="K23" i="3" s="1"/>
  <c r="K25" i="3" s="1"/>
  <c r="I15" i="3"/>
  <c r="I23" i="3" s="1"/>
  <c r="I25" i="3" s="1"/>
  <c r="G15" i="3"/>
  <c r="G23" i="3" s="1"/>
  <c r="G25" i="3" s="1"/>
  <c r="K56" i="1"/>
  <c r="I56" i="1"/>
  <c r="G56" i="1"/>
  <c r="I21" i="1"/>
  <c r="K18" i="1"/>
  <c r="K16" i="1"/>
  <c r="I16" i="1"/>
  <c r="K15" i="1"/>
  <c r="G15" i="1"/>
  <c r="G16" i="1" s="1"/>
  <c r="K14" i="1"/>
  <c r="K91" i="1" l="1"/>
  <c r="K54" i="8"/>
  <c r="K47" i="8"/>
  <c r="K69" i="3"/>
  <c r="M54" i="8"/>
  <c r="M47" i="8"/>
  <c r="I54" i="8"/>
  <c r="I47" i="8"/>
  <c r="M64" i="3"/>
  <c r="M57" i="3"/>
  <c r="M65" i="3" s="1"/>
  <c r="M67" i="3" s="1"/>
  <c r="M69" i="3" s="1"/>
  <c r="M74" i="3" s="1"/>
  <c r="M77" i="3" s="1"/>
  <c r="I69" i="3"/>
  <c r="I74" i="3" s="1"/>
  <c r="I79" i="3" s="1"/>
  <c r="I77" i="3" s="1"/>
  <c r="I82" i="3" s="1"/>
  <c r="M22" i="3"/>
  <c r="M15" i="3"/>
  <c r="M23" i="3" s="1"/>
  <c r="M25" i="3" s="1"/>
  <c r="M27" i="3" s="1"/>
  <c r="M32" i="3" s="1"/>
  <c r="M35" i="3" s="1"/>
  <c r="I27" i="3"/>
  <c r="I32" i="3" s="1"/>
  <c r="I37" i="3" s="1"/>
  <c r="I35" i="3" s="1"/>
  <c r="M61" i="1"/>
  <c r="O19" i="6"/>
  <c r="O16" i="6" l="1"/>
  <c r="O14" i="6"/>
  <c r="O13" i="6"/>
  <c r="O12" i="6"/>
  <c r="M78" i="1"/>
  <c r="I78" i="1"/>
  <c r="M44" i="1"/>
  <c r="I44" i="1"/>
  <c r="M6" i="1"/>
  <c r="I6" i="1"/>
  <c r="K78" i="1"/>
  <c r="G78" i="1"/>
  <c r="K44" i="1"/>
  <c r="G44" i="1"/>
  <c r="K6" i="1"/>
  <c r="G6" i="1"/>
  <c r="I15" i="6"/>
  <c r="I17" i="6" s="1"/>
  <c r="I22" i="6"/>
  <c r="I24" i="6" s="1"/>
  <c r="L55" i="8" l="1"/>
  <c r="G54" i="8"/>
  <c r="G47" i="8"/>
  <c r="O23" i="6"/>
  <c r="S23" i="6" s="1"/>
  <c r="K62" i="1" l="1"/>
  <c r="K157" i="1"/>
  <c r="K155" i="1"/>
  <c r="M92" i="1" l="1"/>
  <c r="M91" i="1"/>
  <c r="M88" i="1"/>
  <c r="M87" i="1"/>
  <c r="I94" i="1"/>
  <c r="I92" i="1"/>
  <c r="I91" i="1"/>
  <c r="I89" i="1"/>
  <c r="I88" i="1"/>
  <c r="I87" i="1"/>
  <c r="G62" i="1"/>
  <c r="I62" i="1"/>
  <c r="M62" i="1"/>
  <c r="M56" i="1"/>
  <c r="K9" i="8" l="1"/>
  <c r="K21" i="8" s="1"/>
  <c r="K29" i="8" s="1"/>
  <c r="K31" i="8" s="1"/>
  <c r="M63" i="1"/>
  <c r="G63" i="1"/>
  <c r="K63" i="1"/>
  <c r="I63" i="1"/>
  <c r="M9" i="8" l="1"/>
  <c r="I9" i="8"/>
  <c r="S19" i="6"/>
  <c r="M18" i="7"/>
  <c r="M15" i="7"/>
  <c r="S16" i="6"/>
  <c r="I21" i="8" l="1"/>
  <c r="I29" i="8" s="1"/>
  <c r="I31" i="8" s="1"/>
  <c r="I55" i="8" s="1"/>
  <c r="I58" i="8" s="1"/>
  <c r="M21" i="8"/>
  <c r="M29" i="8" s="1"/>
  <c r="M31" i="8" s="1"/>
  <c r="M55" i="8" s="1"/>
  <c r="M58" i="8" s="1"/>
  <c r="G89" i="1"/>
  <c r="E23" i="7"/>
  <c r="I23" i="7" l="1"/>
  <c r="M20" i="7"/>
  <c r="I14" i="7"/>
  <c r="I16" i="7" s="1"/>
  <c r="G14" i="7"/>
  <c r="G16" i="7" s="1"/>
  <c r="E14" i="7"/>
  <c r="E16" i="7" s="1"/>
  <c r="M13" i="7"/>
  <c r="Q20" i="6"/>
  <c r="Q22" i="6" s="1"/>
  <c r="Q24" i="6" s="1"/>
  <c r="K22" i="6"/>
  <c r="G22" i="6"/>
  <c r="G24" i="6" s="1"/>
  <c r="E22" i="6"/>
  <c r="E24" i="6" s="1"/>
  <c r="O21" i="6"/>
  <c r="S21" i="6" s="1"/>
  <c r="Q15" i="6"/>
  <c r="S14" i="6"/>
  <c r="K15" i="6"/>
  <c r="K17" i="6" s="1"/>
  <c r="G15" i="6"/>
  <c r="G17" i="6" s="1"/>
  <c r="E15" i="6"/>
  <c r="E17" i="6" s="1"/>
  <c r="K24" i="6" l="1"/>
  <c r="G91" i="1" s="1"/>
  <c r="Q17" i="6"/>
  <c r="K87" i="1"/>
  <c r="M22" i="7"/>
  <c r="M11" i="7"/>
  <c r="G23" i="7"/>
  <c r="K88" i="1" s="1"/>
  <c r="G9" i="8" l="1"/>
  <c r="G21" i="8" s="1"/>
  <c r="G29" i="8" s="1"/>
  <c r="G31" i="8" s="1"/>
  <c r="K27" i="3"/>
  <c r="K32" i="3" s="1"/>
  <c r="K35" i="3" s="1"/>
  <c r="G27" i="3"/>
  <c r="G32" i="3" s="1"/>
  <c r="G37" i="3" s="1"/>
  <c r="G35" i="3" s="1"/>
  <c r="M16" i="1" l="1"/>
  <c r="G94" i="1" l="1"/>
  <c r="G88" i="1"/>
  <c r="G87" i="1"/>
  <c r="J36" i="7"/>
  <c r="N95" i="7" s="1"/>
  <c r="F60" i="7"/>
  <c r="J60" i="7"/>
  <c r="H95" i="7"/>
  <c r="M95" i="7" s="1"/>
  <c r="L95" i="7"/>
  <c r="M93" i="1"/>
  <c r="M95" i="1" s="1"/>
  <c r="M25" i="1"/>
  <c r="M26" i="1" s="1"/>
  <c r="I25" i="1"/>
  <c r="L48" i="3"/>
  <c r="I93" i="1"/>
  <c r="I95" i="1" s="1"/>
  <c r="G25" i="1"/>
  <c r="K25" i="1"/>
  <c r="S12" i="6" l="1"/>
  <c r="I96" i="1"/>
  <c r="M96" i="1"/>
  <c r="I26" i="1"/>
  <c r="G26" i="1"/>
  <c r="G69" i="3"/>
  <c r="K26" i="1"/>
  <c r="M12" i="7" l="1"/>
  <c r="K14" i="7"/>
  <c r="K16" i="7" s="1"/>
  <c r="G74" i="3"/>
  <c r="G79" i="3" s="1"/>
  <c r="G77" i="3" s="1"/>
  <c r="K74" i="3"/>
  <c r="K77" i="3" s="1"/>
  <c r="M20" i="6" l="1"/>
  <c r="G82" i="3"/>
  <c r="M15" i="6"/>
  <c r="M17" i="6" s="1"/>
  <c r="M22" i="6"/>
  <c r="M24" i="6" s="1"/>
  <c r="O20" i="6"/>
  <c r="M14" i="7"/>
  <c r="M16" i="7" s="1"/>
  <c r="K21" i="7"/>
  <c r="M21" i="7" s="1"/>
  <c r="K19" i="7"/>
  <c r="M19" i="7" s="1"/>
  <c r="K23" i="7" l="1"/>
  <c r="K92" i="1" s="1"/>
  <c r="K93" i="1" s="1"/>
  <c r="K95" i="1" s="1"/>
  <c r="K96" i="1" s="1"/>
  <c r="M23" i="7"/>
  <c r="O15" i="6"/>
  <c r="S13" i="6"/>
  <c r="O17" i="6"/>
  <c r="S20" i="6"/>
  <c r="O22" i="6"/>
  <c r="O24" i="6" s="1"/>
  <c r="G92" i="1"/>
  <c r="G93" i="1" s="1"/>
  <c r="G95" i="1" s="1"/>
  <c r="G96" i="1" s="1"/>
  <c r="S22" i="6" l="1"/>
  <c r="S24" i="6" s="1"/>
  <c r="S15" i="6"/>
  <c r="S17" i="6" s="1"/>
</calcChain>
</file>

<file path=xl/sharedStrings.xml><?xml version="1.0" encoding="utf-8"?>
<sst xmlns="http://schemas.openxmlformats.org/spreadsheetml/2006/main" count="315" uniqueCount="170">
  <si>
    <t>สินทรัพย์</t>
  </si>
  <si>
    <t>รวมสินทรัพย์หมุนเวียน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</si>
  <si>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</si>
  <si>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</si>
  <si>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</si>
  <si>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</si>
  <si>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รวมหนี้สิน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</si>
  <si>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</si>
  <si>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</si>
  <si>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</si>
  <si>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รายได้อื่น</t>
  </si>
  <si>
    <t>รวมรายได้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</si>
  <si>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</si>
  <si>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</si>
  <si>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</si>
  <si>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สินทรัพย์ไม่หมุนเวียน</t>
  </si>
  <si>
    <t>รวมสินทรัพย์ไม่หมุนเวียน</t>
  </si>
  <si>
    <t>รวมค่าใช้จ่าย</t>
  </si>
  <si>
    <t xml:space="preserve">รายได้ </t>
  </si>
  <si>
    <t xml:space="preserve">ค่าใช้จ่าย </t>
  </si>
  <si>
    <t>หมายเหตุ</t>
  </si>
  <si>
    <t>งบกระแสเงินสด</t>
  </si>
  <si>
    <t>กำไรจากการดำเนินงานก่อนการเปลี่ยนแปลงในสินทรัพย์</t>
  </si>
  <si>
    <t>งบการเงินรวม</t>
  </si>
  <si>
    <t>หมายเหตุประกอบงบการเงินเป็นส่วนหนึ่งของงบการเงินนี้</t>
  </si>
  <si>
    <t>รวมหนี้สินไม่หมุนเวียน</t>
  </si>
  <si>
    <t>งบกระแสเงินสด (ต่อ)</t>
  </si>
  <si>
    <t>หนี้สินไม่หมุนเวียน</t>
  </si>
  <si>
    <t>ยังไม่ได้จัดสรร</t>
  </si>
  <si>
    <t>หนี้สินดำเนินงานเพิ่มขึ้น(ลดลง)</t>
  </si>
  <si>
    <t>งบการเงินเฉพาะกิจการ</t>
  </si>
  <si>
    <t xml:space="preserve">   จากกิจกรรมดำเนินงาน</t>
  </si>
  <si>
    <t xml:space="preserve">   และหนี้สินดำเนินงาน</t>
  </si>
  <si>
    <t xml:space="preserve">   สินค้าคงเหลือ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</si>
  <si>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</si>
  <si>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</si>
  <si>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</si>
  <si>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ค่าใช้จ่ายในการบริหาร</t>
  </si>
  <si>
    <t>ส่วนเกินมูลค่าหุ้นสามัญ</t>
  </si>
  <si>
    <t>สินทรัพย์หมุนเวียน</t>
  </si>
  <si>
    <t>ส่วนของผู้ถือหุ้นของบริษัทฯ</t>
  </si>
  <si>
    <t>กรรมการ</t>
  </si>
  <si>
    <t>ลูกหนี้การค้าและลูกหนี้อื่น</t>
  </si>
  <si>
    <t>สินทรัพย์ไม่มีตัวตน</t>
  </si>
  <si>
    <t>ภาษีเงินได้ค้างจ่าย</t>
  </si>
  <si>
    <t>ส่วนของผู้มีส่วนได้เสียที่ไม่มีอำนาจควบคุมของบริษัทย่อย</t>
  </si>
  <si>
    <t>การแบ่งปันกำไร</t>
  </si>
  <si>
    <t>ส่วนที่เป็นของผู้มีส่วนได้เสียที่ไม่มีอำนาจควบคุมของบริษัทย่อย</t>
  </si>
  <si>
    <t>หนี้สินและส่วนของผู้ถือหุ้น (ต่อ)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</si>
  <si>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</si>
  <si>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</si>
  <si>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ค่าใช้จ่ายภาษีเงินได้</t>
  </si>
  <si>
    <t>ผู้ถือหุ้น</t>
  </si>
  <si>
    <t>(หน่วย: พันบาท)</t>
  </si>
  <si>
    <t>กำไรสำหรับงวด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</si>
  <si>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</si>
  <si>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</si>
  <si>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(ยังไม่ได้ตรวจสอบ</t>
  </si>
  <si>
    <t>แต่สอบทานแล้ว)</t>
  </si>
  <si>
    <t>ส่วนเกินมูลค่า</t>
  </si>
  <si>
    <t>(ยังไม่ได้ตรวจสอบ แต่สอบทานแล้ว)</t>
  </si>
  <si>
    <t>กำไรก่อนค่าใช้จ่ายภาษีเงินได้</t>
  </si>
  <si>
    <t>(ตรวจสอบแล้ว)</t>
  </si>
  <si>
    <t>ต้นทุนทางการเงิน</t>
  </si>
  <si>
    <t xml:space="preserve"> </t>
  </si>
  <si>
    <t>สินทรัพย์ทางการเงินหมุนเวียนอื่น</t>
  </si>
  <si>
    <t>สินทรัพย์สิทธิการใช้</t>
  </si>
  <si>
    <t>บริษัท บิสซิเนสอะไลเม้นท์ จำกัด (มหาชน) และบริษัทย่อย</t>
  </si>
  <si>
    <t>เงินสดและรายการเทียบเท่าเงินสด</t>
  </si>
  <si>
    <t>สินค้าคงเหลือ</t>
  </si>
  <si>
    <t>เงินลงทุนในบริษัทย่อย</t>
  </si>
  <si>
    <t xml:space="preserve">ที่ดิน อาคารและอุปกรณ์ </t>
  </si>
  <si>
    <t>สินทรัพย์ภาษีเงินได้รอการตัดบัญชี</t>
  </si>
  <si>
    <t xml:space="preserve">สินทรัพย์ไม่หมุนเวียนอื่น </t>
  </si>
  <si>
    <t>เงินกู้ยืมระยะสั้นจากสถาบันการเงิน</t>
  </si>
  <si>
    <t>รายได้จากการขาย</t>
  </si>
  <si>
    <t>รายได้จากการให้บริการ</t>
  </si>
  <si>
    <t>รายได้จากกิจการโรงพยาบาล</t>
  </si>
  <si>
    <t>กำไรจากอัตราแลกเปลี่ยน</t>
  </si>
  <si>
    <t>ต้นทุนขาย</t>
  </si>
  <si>
    <t>ต้นทุนกิจการโรงพยาบาล</t>
  </si>
  <si>
    <t>ตามกฎหมาย</t>
  </si>
  <si>
    <t>หุ้นสามัญ</t>
  </si>
  <si>
    <t>รวมส่วนของ</t>
  </si>
  <si>
    <t xml:space="preserve">   ประมาณการหนี้สิน</t>
  </si>
  <si>
    <t>จัดสรรแล้ว -</t>
  </si>
  <si>
    <t>สำรอง</t>
  </si>
  <si>
    <t>งบกำไรขาดทุนเบ็ดเสร็จ</t>
  </si>
  <si>
    <t>กำไรขาดทุน</t>
  </si>
  <si>
    <t>ค่าใช้จ่ายในการขายและจัดจำหน่าย</t>
  </si>
  <si>
    <t>กำไรจากการดำเนินงาน</t>
  </si>
  <si>
    <t>กำไรขาดทุนเบ็ดเสร็จอื่น</t>
  </si>
  <si>
    <t>กำไรขาดทุนเบ็ดเสร็จอื่นสำหรับงวด</t>
  </si>
  <si>
    <t>ของบริษัทฯ</t>
  </si>
  <si>
    <t>บริษัทย่อย</t>
  </si>
  <si>
    <t>ส่วนของ</t>
  </si>
  <si>
    <t>(หน่วย: พันบาท ยกเว้นกำไรต่อหุ้นแสดงเป็นบาท)</t>
  </si>
  <si>
    <t>กำไรก่อนภาษี</t>
  </si>
  <si>
    <t xml:space="preserve">   รายได้ทางการเงิน</t>
  </si>
  <si>
    <t xml:space="preserve">   ต้นทุนทางการเงิน</t>
  </si>
  <si>
    <t>สินทรัพย์ดำเนินงาน(เพิ่มขึ้น)ลดลง</t>
  </si>
  <si>
    <t>ซื้ออุปกรณ์และสินทรัพย์ไม่มีตัวตน</t>
  </si>
  <si>
    <t xml:space="preserve">   ค่าเสื่อมราคาและค่าตัดจำหน่าย</t>
  </si>
  <si>
    <t>เงินสดรับจากดอกเบี้ยรับ</t>
  </si>
  <si>
    <t>เงินสดจ่ายดอกเบี้ย</t>
  </si>
  <si>
    <t>เงินสดจ่ายเงินต้นของหนี้สินตามสัญญาเช่า</t>
  </si>
  <si>
    <t>เจ้าหนี้การค้าและเจ้าหนี้อื่น - ส่วนหมุนเวียน</t>
  </si>
  <si>
    <t>ประมาณการหนี้สินระยะสั้น</t>
  </si>
  <si>
    <t>เจ้าหนี้การค้าและเจ้าหนี้อื่น - ส่วนไม่หมุนเวียน</t>
  </si>
  <si>
    <t>สำรองผลประโยชน์ระยะยาวของพนักงาน</t>
  </si>
  <si>
    <t>ประมาณการหนี้สินระยะยาว</t>
  </si>
  <si>
    <t>ต้นทุนการให้บริการ</t>
  </si>
  <si>
    <t>ส่วนที่เป็นของผู้ถือหุ้นของบริษัทฯ</t>
  </si>
  <si>
    <t>กำไรเบ็ดเสร็จรวมสำหรับงวด</t>
  </si>
  <si>
    <t>รายการปรับกระทบยอดกำไรก่อนภาษีเป็นเงินสดรับ(จ่าย)</t>
  </si>
  <si>
    <t xml:space="preserve">   เงินสดจ่ายภาษีเงินได้</t>
  </si>
  <si>
    <t>สินทรัพย์หมุนเวียนอื่น</t>
  </si>
  <si>
    <t xml:space="preserve">   สินทรัพย์หมุนเวียนอื่น </t>
  </si>
  <si>
    <t>กำไรต่อหุ้นขั้นพื้นฐาน</t>
  </si>
  <si>
    <t xml:space="preserve">  กำไรส่วนที่เป็นของผู้ถือหุ้นของบริษัทฯ</t>
  </si>
  <si>
    <t>กำไรต่อหุ้น</t>
  </si>
  <si>
    <t xml:space="preserve">   กำไรจากการจำหน่ายอุปกรณ์</t>
  </si>
  <si>
    <t>กระแสเงินสดสุทธิใช้ไปในกิจกรรมจัดหาเงิน</t>
  </si>
  <si>
    <t>ผู้มีส่วนได้เสียที่ไม่มี</t>
  </si>
  <si>
    <t>อำนาจควบคุมของ</t>
  </si>
  <si>
    <t>เงินสดรับจากการจำหน่ายอุปกรณ์</t>
  </si>
  <si>
    <t>ยอดคงเหลือ ณ วันที่ 1 มกราคม 2566</t>
  </si>
  <si>
    <t>ยอดคงเหลือ ณ วันที่ 30 มิถุนายน 2566</t>
  </si>
  <si>
    <t>2566</t>
  </si>
  <si>
    <t>ส่วนต่ำกว่าทุนจาก</t>
  </si>
  <si>
    <t>การเปลี่ยนแปลง</t>
  </si>
  <si>
    <t>สัดส่วนการถือหุ้น</t>
  </si>
  <si>
    <t>ในบริษัทย่อย</t>
  </si>
  <si>
    <t>เงินฝากธนาคารที่มีภาระค้ำประกัน</t>
  </si>
  <si>
    <t>หนี้สินทางการเงินหมุนเวียนอื่น</t>
  </si>
  <si>
    <t>ส่วนต่ำกว่าทุนจากการเปลี่ยนแปลงสัดส่วนการถือหุ้นในบริษัทย่อย</t>
  </si>
  <si>
    <t>ทุนเรือนหุ้น</t>
  </si>
  <si>
    <t xml:space="preserve">   ทุนจดทะเบียน </t>
  </si>
  <si>
    <t xml:space="preserve">      หุ้นสามัญ 660,000,000 หุ้น มูลค่าหุ้นละ 0.5 บาท</t>
  </si>
  <si>
    <t xml:space="preserve">   ทุนออกจำหน่ายและชำระแล้ว</t>
  </si>
  <si>
    <t xml:space="preserve">      หุ้นสามัญ 600,734,989 หุ้น มูลค่าหุ้นละ 0.5 บาท</t>
  </si>
  <si>
    <t>เงินสดจ่ายคืนเงินกู้ยืมระยะยาว (หมายเหตุ 4)</t>
  </si>
  <si>
    <t>ผลกระทบจากการเปลี่ยนแปลงในอัตราแลกเปลี่ยน</t>
  </si>
  <si>
    <t>เงินปันผลจ่าย (หมายเหตุ 6)</t>
  </si>
  <si>
    <t>จ่ายเงินปันผล (หมายเหตุ 6)</t>
  </si>
  <si>
    <t>เงินกู้ยืมระยะยาว - สุทธิจากส่วนที่ถึงกำหนดชำระภายในหนึ่งปี</t>
  </si>
  <si>
    <t>ส่วนของเงินกู้ยืมระยะยาวที่ถึงกำหนดชำระภายในหนึ่งปี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</si>
  <si>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</si>
  <si>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 xml:space="preserve">   สำรองผลประโยชน์ระยะยาวของพนักงงาน</t>
  </si>
  <si>
    <t>ณ วันที่ 30 มิถุนายน 2567</t>
  </si>
  <si>
    <t>สำหรับงวดหกเดือนสิ้นสุดวันที่ 30 มิถุนายน 2567</t>
  </si>
  <si>
    <t>2567</t>
  </si>
  <si>
    <t>ยอดคงเหลือ ณ วันที่ 1 มกราคม 2567</t>
  </si>
  <si>
    <t>ยอดคงเหลือ ณ วันที่ 30 มิถุนายน 2567</t>
  </si>
  <si>
    <t>สำหรับงวดสามเดือนสิ้นสุดวันที่ 30 มิถุนายน 2567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</si>
  <si>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</si>
  <si>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</si>
  <si>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</si>
  <si>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>ทุนเรือนหุ้นที่ออก</t>
  </si>
  <si>
    <t>และชำระแล้ว</t>
  </si>
  <si>
    <t>งบการเปลี่ยนแปลงส่วนของผู้ถือหุ้น (ต่อ)</t>
  </si>
  <si>
    <t xml:space="preserve">   การกลับรายการปรับลดมูลค่าสินค้าคงเหลือ</t>
  </si>
  <si>
    <t xml:space="preserve">   ขาดทุนจากอัตราแลกเปลี่ยนที่ยังไม่เกิดขึ้นจริง</t>
  </si>
  <si>
    <t xml:space="preserve">   กำไรจากการเปลี่ยนแปลงมูลค่าตราสารอนุพันธ์</t>
  </si>
  <si>
    <t>กระแสเงินสดสุทธิจาก(ใช้ไปใน)กิจกรรมดำเนินงาน</t>
  </si>
  <si>
    <t>เงินฝากธนาคารที่มีภาระค้ำประกัน(เพิ่มขึ้น)ลดลง</t>
  </si>
  <si>
    <t>เงินฝากประจำ(เพิ่มขึ้น)ลดลง</t>
  </si>
  <si>
    <t>กระแสเงินสดสุทธิจากกิจกรรมลงทุน</t>
  </si>
  <si>
    <t>เงินกู้ยืมระยะสั้นจากสถาบันการเงินเพิ่มขึ้น(ลดลง)</t>
  </si>
  <si>
    <t>เงินสดและรายการเทียบเท่าเงินสดเพิ่มขึ้น(ลดลง)สุทธิ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</si>
</sst>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#,##0.00\ ;\(#,##0.00\)"/>
    <numFmt numFmtId="166" formatCode="0.0%"/>
    <numFmt numFmtId="167" formatCode="#,##0.0\ ;\(#,##0.0\)"/>
    <numFmt numFmtId="168" formatCode="_(* #,##0_);_(* \(#,##0\);_(* &quot;-&quot;??_);_(@_)"/>
    <numFmt numFmtId="169" formatCode="_-* #,##0.00_-;\-* #,##0.00_-;_-* &quot;-&quot;??_-;_-@_-"/>
    <numFmt numFmtId="170" formatCode="_-* #,##0_-;\-* #,##0_-;_-* &quot;-&quot;??_-;_-@_-"/>
    <numFmt numFmtId="171" formatCode="\t&quot;฿&quot;#,##0.00_);[Red]\(\t&quot;฿&quot;#,##0.00\)"/>
    <numFmt numFmtId="172" formatCode="#,##0;\(#,##0\)"/>
  </numFmts>
  <fonts count="16">
    <font>
      <sz val="15"/>
      <name val="Angsana New"/>
      <family val="1"/>
    </font>
    <font>
      <sz val="10"/>
      <name val="Arial"/>
      <family val="2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sz val="10"/>
      <name val="ApFont"/>
    </font>
    <font>
      <i/>
      <sz val="14"/>
      <name val="Angsana New"/>
      <family val="1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5"/>
      <name val="Angsana New"/>
      <family val="1"/>
    </font>
    <font>
      <sz val="14"/>
      <name val="AngsanaUPC"/>
      <family val="1"/>
    </font>
    <font>
      <b/>
      <sz val="15"/>
      <name val="Angsana New"/>
      <family val="1"/>
    </font>
    <font>
      <sz val="14"/>
      <color theme="1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29">
    <xf numFmtId="164" fontId="0" fillId="0" borderId="0"/>
    <xf numFmtId="43" fontId="1" fillId="0" borderId="0" applyFont="0" applyFill="0" applyBorder="0" applyAlignment="0" applyProtection="0"/>
    <xf numFmtId="4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7" fillId="0" borderId="0"/>
    <xf numFmtId="171" fontId="13" fillId="0" borderId="0" applyFont="0" applyFill="0" applyBorder="0" applyAlignment="0" applyProtection="0"/>
    <xf numFmtId="0" fontId="7" fillId="0" borderId="0"/>
    <xf numFmtId="166" fontId="7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9" fillId="0" borderId="0"/>
    <xf numFmtId="0" fontId="10" fillId="0" borderId="0"/>
    <xf numFmtId="0" fontId="5" fillId="0" borderId="0"/>
    <xf numFmtId="0" fontId="1" fillId="0" borderId="0"/>
    <xf numFmtId="0" fontId="1" fillId="0" borderId="0"/>
    <xf numFmtId="164" fontId="2" fillId="0" borderId="0"/>
    <xf numFmtId="0" fontId="13" fillId="0" borderId="0"/>
    <xf numFmtId="9" fontId="1" fillId="0" borderId="0" applyFont="0" applyFill="0" applyBorder="0" applyAlignment="0" applyProtection="0"/>
    <xf numFmtId="10" fontId="1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" fontId="11" fillId="0" borderId="2" applyNumberFormat="0" applyFill="0" applyAlignment="0" applyProtection="0">
      <alignment horizontal="center" vertical="center"/>
    </xf>
    <xf numFmtId="1" fontId="1" fillId="0" borderId="2" applyNumberFormat="0" applyFill="0" applyAlignment="0" applyProtection="0">
      <alignment horizontal="center" vertical="center"/>
    </xf>
  </cellStyleXfs>
  <cellXfs count="122">
    <xf numFmtId="164" fontId="0" fillId="0" borderId="0" xfId="0"/>
    <xf numFmtId="41" fontId="2" fillId="0" borderId="0" xfId="1" applyNumberFormat="1" applyFont="1" applyFill="1" applyAlignment="1"/>
    <xf numFmtId="41" fontId="2" fillId="0" borderId="0" xfId="18" applyNumberFormat="1" applyFont="1" applyFill="1" applyBorder="1" applyAlignment="1"/>
    <xf numFmtId="168" fontId="12" fillId="0" borderId="0" xfId="3" applyNumberFormat="1" applyFont="1" applyFill="1" applyBorder="1" applyAlignment="1">
      <alignment vertical="center"/>
    </xf>
    <xf numFmtId="169" fontId="12" fillId="0" borderId="0" xfId="4" applyFont="1" applyFill="1" applyBorder="1" applyAlignment="1">
      <alignment vertical="top"/>
    </xf>
    <xf numFmtId="169" fontId="12" fillId="0" borderId="0" xfId="4" applyFont="1" applyFill="1" applyAlignment="1">
      <alignment vertical="top"/>
    </xf>
    <xf numFmtId="170" fontId="12" fillId="0" borderId="0" xfId="4" applyNumberFormat="1" applyFont="1" applyFill="1" applyBorder="1" applyAlignment="1">
      <alignment horizontal="center" vertical="center"/>
    </xf>
    <xf numFmtId="168" fontId="12" fillId="0" borderId="0" xfId="6" applyNumberFormat="1" applyFont="1" applyFill="1" applyBorder="1" applyAlignment="1">
      <alignment vertical="top"/>
    </xf>
    <xf numFmtId="172" fontId="12" fillId="0" borderId="0" xfId="4" applyNumberFormat="1" applyFont="1" applyFill="1" applyBorder="1" applyAlignment="1">
      <alignment vertical="center"/>
    </xf>
    <xf numFmtId="41" fontId="12" fillId="0" borderId="0" xfId="3" applyNumberFormat="1" applyFont="1" applyFill="1" applyBorder="1" applyAlignment="1">
      <alignment vertical="center"/>
    </xf>
    <xf numFmtId="41" fontId="12" fillId="0" borderId="3" xfId="3" applyNumberFormat="1" applyFont="1" applyFill="1" applyBorder="1" applyAlignment="1">
      <alignment horizontal="center" vertical="center"/>
    </xf>
    <xf numFmtId="41" fontId="12" fillId="0" borderId="3" xfId="3" applyNumberFormat="1" applyFont="1" applyFill="1" applyBorder="1" applyAlignment="1">
      <alignment vertical="center"/>
    </xf>
    <xf numFmtId="41" fontId="12" fillId="0" borderId="7" xfId="3" applyNumberFormat="1" applyFont="1" applyFill="1" applyBorder="1" applyAlignment="1">
      <alignment vertical="center"/>
    </xf>
    <xf numFmtId="41" fontId="12" fillId="0" borderId="0" xfId="3" applyNumberFormat="1" applyFont="1" applyFill="1" applyAlignment="1">
      <alignment vertical="center"/>
    </xf>
    <xf numFmtId="41" fontId="12" fillId="0" borderId="0" xfId="3" applyNumberFormat="1" applyFont="1" applyFill="1" applyBorder="1" applyAlignment="1">
      <alignment horizontal="center" vertical="center"/>
    </xf>
    <xf numFmtId="41" fontId="12" fillId="0" borderId="4" xfId="3" applyNumberFormat="1" applyFont="1" applyFill="1" applyBorder="1" applyAlignment="1">
      <alignment vertical="center"/>
    </xf>
    <xf numFmtId="41" fontId="2" fillId="0" borderId="0" xfId="1" applyNumberFormat="1" applyFont="1" applyFill="1" applyAlignment="1">
      <alignment vertical="center"/>
    </xf>
    <xf numFmtId="41" fontId="2" fillId="0" borderId="0" xfId="1" applyNumberFormat="1" applyFont="1" applyFill="1" applyAlignment="1">
      <alignment horizontal="center" vertical="center"/>
    </xf>
    <xf numFmtId="41" fontId="2" fillId="0" borderId="3" xfId="1" applyNumberFormat="1" applyFont="1" applyFill="1" applyBorder="1" applyAlignment="1">
      <alignment vertical="center"/>
    </xf>
    <xf numFmtId="41" fontId="2" fillId="0" borderId="0" xfId="1" applyNumberFormat="1" applyFont="1" applyFill="1" applyBorder="1" applyAlignment="1">
      <alignment vertical="center"/>
    </xf>
    <xf numFmtId="41" fontId="2" fillId="0" borderId="0" xfId="4" applyNumberFormat="1" applyFont="1" applyFill="1" applyAlignment="1">
      <alignment vertical="center"/>
    </xf>
    <xf numFmtId="41" fontId="2" fillId="0" borderId="0" xfId="3" applyNumberFormat="1" applyFont="1" applyFill="1" applyAlignment="1">
      <alignment horizontal="center" vertical="center"/>
    </xf>
    <xf numFmtId="41" fontId="2" fillId="0" borderId="0" xfId="3" applyNumberFormat="1" applyFont="1" applyFill="1" applyAlignment="1">
      <alignment vertical="center"/>
    </xf>
    <xf numFmtId="41" fontId="2" fillId="0" borderId="0" xfId="3" applyNumberFormat="1" applyFont="1" applyFill="1" applyBorder="1" applyAlignment="1">
      <alignment horizontal="center" vertical="center"/>
    </xf>
    <xf numFmtId="41" fontId="2" fillId="0" borderId="0" xfId="1" applyNumberFormat="1" applyFont="1" applyFill="1" applyBorder="1" applyAlignment="1"/>
    <xf numFmtId="41" fontId="2" fillId="0" borderId="3" xfId="4" applyNumberFormat="1" applyFont="1" applyFill="1" applyBorder="1" applyAlignment="1">
      <alignment vertical="center"/>
    </xf>
    <xf numFmtId="41" fontId="2" fillId="0" borderId="0" xfId="4" applyNumberFormat="1" applyFont="1" applyFill="1" applyBorder="1" applyAlignment="1">
      <alignment horizontal="center" vertical="center"/>
    </xf>
    <xf numFmtId="41" fontId="2" fillId="0" borderId="3" xfId="3" applyNumberFormat="1" applyFont="1" applyFill="1" applyBorder="1" applyAlignment="1">
      <alignment vertical="center"/>
    </xf>
    <xf numFmtId="41" fontId="15" fillId="0" borderId="3" xfId="1" applyNumberFormat="1" applyFont="1" applyFill="1" applyBorder="1" applyAlignment="1">
      <alignment horizontal="center" vertical="center"/>
    </xf>
    <xf numFmtId="41" fontId="2" fillId="0" borderId="0" xfId="3" applyNumberFormat="1" applyFont="1" applyFill="1" applyBorder="1" applyAlignment="1">
      <alignment vertical="center"/>
    </xf>
    <xf numFmtId="41" fontId="2" fillId="0" borderId="7" xfId="1" applyNumberFormat="1" applyFont="1" applyFill="1" applyBorder="1" applyAlignment="1">
      <alignment vertical="center"/>
    </xf>
    <xf numFmtId="41" fontId="0" fillId="0" borderId="3" xfId="3" applyNumberFormat="1" applyFont="1" applyFill="1" applyBorder="1" applyAlignment="1">
      <alignment vertical="center"/>
    </xf>
    <xf numFmtId="164" fontId="2" fillId="0" borderId="0" xfId="0" applyFont="1" applyAlignment="1">
      <alignment horizontal="right"/>
    </xf>
    <xf numFmtId="164" fontId="2" fillId="0" borderId="0" xfId="0" applyFont="1"/>
    <xf numFmtId="164" fontId="3" fillId="0" borderId="0" xfId="0" applyFont="1" applyAlignment="1">
      <alignment horizontal="left"/>
    </xf>
    <xf numFmtId="37" fontId="2" fillId="0" borderId="0" xfId="0" applyNumberFormat="1" applyFont="1" applyAlignment="1">
      <alignment horizontal="centerContinuous"/>
    </xf>
    <xf numFmtId="164" fontId="2" fillId="0" borderId="0" xfId="0" applyFont="1" applyAlignment="1">
      <alignment horizontal="centerContinuous"/>
    </xf>
    <xf numFmtId="164" fontId="3" fillId="0" borderId="0" xfId="0" applyFont="1"/>
    <xf numFmtId="164" fontId="2" fillId="0" borderId="3" xfId="0" applyFont="1" applyBorder="1" applyAlignment="1">
      <alignment horizontal="center"/>
    </xf>
    <xf numFmtId="164" fontId="4" fillId="0" borderId="0" xfId="0" applyFont="1" applyAlignment="1">
      <alignment horizontal="center" vertical="center"/>
    </xf>
    <xf numFmtId="0" fontId="4" fillId="0" borderId="0" xfId="0" quotePrefix="1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1" fontId="2" fillId="0" borderId="0" xfId="0" applyNumberFormat="1" applyFont="1"/>
    <xf numFmtId="41" fontId="2" fillId="0" borderId="0" xfId="0" applyNumberFormat="1" applyFont="1" applyAlignment="1">
      <alignment horizontal="center"/>
    </xf>
    <xf numFmtId="164" fontId="2" fillId="0" borderId="0" xfId="0" applyFont="1" applyAlignment="1">
      <alignment vertical="center"/>
    </xf>
    <xf numFmtId="41" fontId="2" fillId="0" borderId="0" xfId="0" applyNumberFormat="1" applyFont="1" applyAlignment="1">
      <alignment vertical="center"/>
    </xf>
    <xf numFmtId="41" fontId="2" fillId="0" borderId="0" xfId="0" applyNumberFormat="1" applyFont="1" applyAlignment="1">
      <alignment horizontal="center" vertical="center"/>
    </xf>
    <xf numFmtId="41" fontId="2" fillId="0" borderId="0" xfId="0" applyNumberFormat="1" applyFont="1" applyAlignment="1">
      <alignment horizontal="right"/>
    </xf>
    <xf numFmtId="41" fontId="2" fillId="0" borderId="6" xfId="0" applyNumberFormat="1" applyFont="1" applyBorder="1"/>
    <xf numFmtId="164" fontId="6" fillId="0" borderId="0" xfId="0" applyFont="1" applyAlignment="1">
      <alignment horizontal="center" vertical="center"/>
    </xf>
    <xf numFmtId="41" fontId="2" fillId="0" borderId="4" xfId="0" applyNumberFormat="1" applyFont="1" applyBorder="1"/>
    <xf numFmtId="0" fontId="12" fillId="0" borderId="0" xfId="17" applyFont="1" applyAlignment="1">
      <alignment vertical="top"/>
    </xf>
    <xf numFmtId="164" fontId="12" fillId="0" borderId="0" xfId="16" applyFont="1" applyAlignment="1">
      <alignment horizontal="right"/>
    </xf>
    <xf numFmtId="0" fontId="14" fillId="0" borderId="0" xfId="14" applyFont="1" applyAlignment="1">
      <alignment horizontal="left" vertical="center"/>
    </xf>
    <xf numFmtId="0" fontId="14" fillId="0" borderId="0" xfId="14" applyFont="1" applyAlignment="1">
      <alignment vertical="center"/>
    </xf>
    <xf numFmtId="0" fontId="12" fillId="0" borderId="0" xfId="14" applyFont="1"/>
    <xf numFmtId="0" fontId="12" fillId="0" borderId="0" xfId="14" applyFont="1" applyAlignment="1">
      <alignment vertical="top" wrapText="1"/>
    </xf>
    <xf numFmtId="0" fontId="12" fillId="0" borderId="0" xfId="17" applyFont="1" applyAlignment="1">
      <alignment horizontal="centerContinuous" vertical="top"/>
    </xf>
    <xf numFmtId="0" fontId="12" fillId="0" borderId="0" xfId="14" applyFont="1" applyAlignment="1">
      <alignment horizontal="right" vertical="center"/>
    </xf>
    <xf numFmtId="164" fontId="14" fillId="0" borderId="0" xfId="0" applyFont="1" applyAlignment="1">
      <alignment horizontal="left"/>
    </xf>
    <xf numFmtId="0" fontId="14" fillId="0" borderId="0" xfId="14" applyFont="1" applyAlignment="1">
      <alignment horizontal="right"/>
    </xf>
    <xf numFmtId="0" fontId="12" fillId="0" borderId="0" xfId="17" applyFont="1" applyAlignment="1">
      <alignment horizontal="center" vertical="top"/>
    </xf>
    <xf numFmtId="164" fontId="12" fillId="0" borderId="0" xfId="0" applyFont="1" applyAlignment="1">
      <alignment horizontal="right"/>
    </xf>
    <xf numFmtId="0" fontId="12" fillId="0" borderId="3" xfId="17" applyFont="1" applyBorder="1" applyAlignment="1">
      <alignment horizontal="center" vertical="top"/>
    </xf>
    <xf numFmtId="0" fontId="12" fillId="0" borderId="0" xfId="14" applyFont="1" applyAlignment="1">
      <alignment horizontal="center" vertical="center"/>
    </xf>
    <xf numFmtId="17" fontId="12" fillId="0" borderId="0" xfId="17" applyNumberFormat="1" applyFont="1" applyAlignment="1">
      <alignment horizontal="center" vertical="top"/>
    </xf>
    <xf numFmtId="0" fontId="14" fillId="0" borderId="0" xfId="17" applyFont="1" applyAlignment="1">
      <alignment horizontal="left" vertical="top"/>
    </xf>
    <xf numFmtId="0" fontId="14" fillId="0" borderId="0" xfId="17" quotePrefix="1" applyFont="1" applyAlignment="1">
      <alignment horizontal="left" vertical="top"/>
    </xf>
    <xf numFmtId="0" fontId="12" fillId="0" borderId="0" xfId="17" applyFont="1" applyAlignment="1">
      <alignment horizontal="left" vertical="top"/>
    </xf>
    <xf numFmtId="0" fontId="0" fillId="0" borderId="0" xfId="17" applyFont="1" applyAlignment="1">
      <alignment vertical="top"/>
    </xf>
    <xf numFmtId="0" fontId="14" fillId="0" borderId="0" xfId="17" applyFont="1" applyAlignment="1">
      <alignment vertical="top"/>
    </xf>
    <xf numFmtId="41" fontId="12" fillId="0" borderId="0" xfId="17" applyNumberFormat="1" applyFont="1" applyAlignment="1">
      <alignment horizontal="center" vertical="top"/>
    </xf>
    <xf numFmtId="164" fontId="12" fillId="0" borderId="0" xfId="0" applyFont="1"/>
    <xf numFmtId="168" fontId="12" fillId="0" borderId="0" xfId="17" applyNumberFormat="1" applyFont="1" applyAlignment="1">
      <alignment vertical="top"/>
    </xf>
    <xf numFmtId="0" fontId="14" fillId="0" borderId="0" xfId="15" applyFont="1" applyAlignment="1">
      <alignment horizontal="left" vertical="center"/>
    </xf>
    <xf numFmtId="0" fontId="14" fillId="0" borderId="0" xfId="15" applyFont="1" applyAlignment="1">
      <alignment vertical="center"/>
    </xf>
    <xf numFmtId="0" fontId="12" fillId="0" borderId="0" xfId="15" applyFont="1"/>
    <xf numFmtId="0" fontId="12" fillId="0" borderId="0" xfId="15" applyFont="1" applyAlignment="1">
      <alignment vertical="top" wrapText="1"/>
    </xf>
    <xf numFmtId="0" fontId="14" fillId="0" borderId="0" xfId="15" applyFont="1" applyAlignment="1">
      <alignment horizontal="right"/>
    </xf>
    <xf numFmtId="0" fontId="2" fillId="0" borderId="0" xfId="17" applyFont="1" applyAlignment="1">
      <alignment horizontal="center"/>
    </xf>
    <xf numFmtId="0" fontId="0" fillId="0" borderId="0" xfId="17" applyFont="1" applyAlignment="1">
      <alignment horizontal="center" vertical="top"/>
    </xf>
    <xf numFmtId="0" fontId="12" fillId="0" borderId="0" xfId="15" applyFont="1" applyAlignment="1">
      <alignment horizontal="center" vertical="center"/>
    </xf>
    <xf numFmtId="0" fontId="2" fillId="0" borderId="3" xfId="17" applyFont="1" applyBorder="1" applyAlignment="1">
      <alignment horizontal="center"/>
    </xf>
    <xf numFmtId="0" fontId="12" fillId="0" borderId="0" xfId="17" quotePrefix="1" applyFont="1" applyAlignment="1">
      <alignment horizontal="left" vertical="top"/>
    </xf>
    <xf numFmtId="0" fontId="0" fillId="0" borderId="0" xfId="17" applyFont="1" applyAlignment="1">
      <alignment horizontal="left" vertical="top"/>
    </xf>
    <xf numFmtId="0" fontId="14" fillId="0" borderId="0" xfId="17" applyFont="1" applyAlignment="1">
      <alignment horizontal="center" vertical="top"/>
    </xf>
    <xf numFmtId="41" fontId="12" fillId="0" borderId="0" xfId="17" applyNumberFormat="1" applyFont="1" applyAlignment="1">
      <alignment vertical="top"/>
    </xf>
    <xf numFmtId="0" fontId="2" fillId="0" borderId="0" xfId="13" applyFont="1" applyAlignment="1">
      <alignment vertical="center"/>
    </xf>
    <xf numFmtId="164" fontId="6" fillId="0" borderId="0" xfId="0" applyFont="1" applyAlignment="1">
      <alignment vertical="center"/>
    </xf>
    <xf numFmtId="164" fontId="6" fillId="0" borderId="0" xfId="0" applyFont="1" applyAlignment="1">
      <alignment horizontal="center"/>
    </xf>
    <xf numFmtId="0" fontId="3" fillId="0" borderId="0" xfId="0" applyNumberFormat="1" applyFont="1" applyAlignment="1">
      <alignment horizontal="left" vertical="top"/>
    </xf>
    <xf numFmtId="41" fontId="2" fillId="0" borderId="3" xfId="0" applyNumberFormat="1" applyFont="1" applyBorder="1"/>
    <xf numFmtId="41" fontId="2" fillId="0" borderId="7" xfId="0" applyNumberFormat="1" applyFont="1" applyBorder="1"/>
    <xf numFmtId="164" fontId="3" fillId="0" borderId="0" xfId="0" applyFont="1" applyAlignment="1">
      <alignment horizontal="center"/>
    </xf>
    <xf numFmtId="37" fontId="3" fillId="0" borderId="0" xfId="0" applyNumberFormat="1" applyFont="1"/>
    <xf numFmtId="165" fontId="2" fillId="0" borderId="7" xfId="0" applyNumberFormat="1" applyFont="1" applyBorder="1"/>
    <xf numFmtId="165" fontId="2" fillId="0" borderId="0" xfId="0" applyNumberFormat="1" applyFont="1"/>
    <xf numFmtId="164" fontId="2" fillId="0" borderId="0" xfId="0" applyFont="1" applyAlignment="1">
      <alignment horizontal="left"/>
    </xf>
    <xf numFmtId="164" fontId="2" fillId="0" borderId="3" xfId="0" applyFont="1" applyBorder="1" applyAlignment="1">
      <alignment horizontal="center" vertical="center"/>
    </xf>
    <xf numFmtId="16" fontId="2" fillId="0" borderId="3" xfId="0" applyNumberFormat="1" applyFont="1" applyBorder="1" applyAlignment="1">
      <alignment horizontal="center" vertical="center"/>
    </xf>
    <xf numFmtId="164" fontId="2" fillId="0" borderId="0" xfId="0" applyFont="1" applyAlignment="1">
      <alignment horizontal="center" vertical="center"/>
    </xf>
    <xf numFmtId="37" fontId="2" fillId="0" borderId="0" xfId="0" applyNumberFormat="1" applyFont="1" applyAlignment="1">
      <alignment horizontal="center"/>
    </xf>
    <xf numFmtId="16" fontId="2" fillId="0" borderId="0" xfId="0" applyNumberFormat="1" applyFont="1" applyAlignment="1">
      <alignment horizontal="center" vertical="center"/>
    </xf>
    <xf numFmtId="41" fontId="6" fillId="0" borderId="0" xfId="0" applyNumberFormat="1" applyFont="1" applyAlignment="1">
      <alignment horizontal="right"/>
    </xf>
    <xf numFmtId="41" fontId="2" fillId="0" borderId="3" xfId="0" applyNumberFormat="1" applyFont="1" applyBorder="1" applyAlignment="1">
      <alignment horizontal="right"/>
    </xf>
    <xf numFmtId="41" fontId="2" fillId="0" borderId="5" xfId="0" applyNumberFormat="1" applyFont="1" applyBorder="1"/>
    <xf numFmtId="164" fontId="2" fillId="0" borderId="0" xfId="0" applyFont="1" applyAlignment="1">
      <alignment horizontal="right" vertical="center"/>
    </xf>
    <xf numFmtId="41" fontId="2" fillId="0" borderId="0" xfId="0" applyNumberFormat="1" applyFont="1" applyAlignment="1">
      <alignment horizontal="left"/>
    </xf>
    <xf numFmtId="41" fontId="2" fillId="0" borderId="3" xfId="0" applyNumberFormat="1" applyFont="1" applyBorder="1" applyAlignment="1">
      <alignment horizontal="center"/>
    </xf>
    <xf numFmtId="0" fontId="2" fillId="0" borderId="0" xfId="0" applyNumberFormat="1" applyFont="1"/>
    <xf numFmtId="167" fontId="6" fillId="0" borderId="0" xfId="0" applyNumberFormat="1" applyFont="1" applyAlignment="1">
      <alignment horizontal="center"/>
    </xf>
    <xf numFmtId="41" fontId="15" fillId="0" borderId="3" xfId="0" applyNumberFormat="1" applyFont="1" applyBorder="1" applyAlignment="1">
      <alignment vertical="center"/>
    </xf>
    <xf numFmtId="41" fontId="15" fillId="0" borderId="0" xfId="0" applyNumberFormat="1" applyFont="1" applyAlignment="1">
      <alignment vertical="center"/>
    </xf>
    <xf numFmtId="164" fontId="2" fillId="0" borderId="8" xfId="0" applyFont="1" applyBorder="1"/>
    <xf numFmtId="0" fontId="0" fillId="0" borderId="3" xfId="17" applyFont="1" applyBorder="1" applyAlignment="1">
      <alignment horizontal="center" vertical="top"/>
    </xf>
    <xf numFmtId="164" fontId="2" fillId="0" borderId="3" xfId="0" applyFont="1" applyBorder="1" applyAlignment="1">
      <alignment horizontal="center"/>
    </xf>
    <xf numFmtId="164" fontId="3" fillId="0" borderId="0" xfId="0" applyFont="1" applyAlignment="1">
      <alignment horizontal="left"/>
    </xf>
    <xf numFmtId="0" fontId="12" fillId="0" borderId="3" xfId="17" applyFont="1" applyBorder="1" applyAlignment="1">
      <alignment horizontal="center" vertical="top"/>
    </xf>
    <xf numFmtId="0" fontId="2" fillId="0" borderId="6" xfId="17" applyFont="1" applyBorder="1" applyAlignment="1">
      <alignment horizontal="center"/>
    </xf>
    <xf numFmtId="164" fontId="2" fillId="0" borderId="0" xfId="0" applyFont="1" applyAlignment="1">
      <alignment horizontal="right"/>
    </xf>
  </cellXfs>
  <cellStyles count="29">
    <cellStyle name="Comma" xfId="1" builtinId="3"/>
    <cellStyle name="Comma 2" xfId="2" xr:uid="{00000000-0005-0000-0000-000001000000}"/>
    <cellStyle name="Comma 3" xfId="3" xr:uid="{00000000-0005-0000-0000-000002000000}"/>
    <cellStyle name="Comma 4" xfId="4" xr:uid="{00000000-0005-0000-0000-000003000000}"/>
    <cellStyle name="comma zerodec" xfId="5" xr:uid="{00000000-0005-0000-0000-000004000000}"/>
    <cellStyle name="Comma_T-59-Q1 2" xfId="6" xr:uid="{00000000-0005-0000-0000-000006000000}"/>
    <cellStyle name="Currency1" xfId="7" xr:uid="{00000000-0005-0000-0000-000007000000}"/>
    <cellStyle name="Dollar (zero dec)" xfId="8" xr:uid="{00000000-0005-0000-0000-000008000000}"/>
    <cellStyle name="Grey" xfId="9" xr:uid="{00000000-0005-0000-0000-000009000000}"/>
    <cellStyle name="Input [yellow]" xfId="10" xr:uid="{00000000-0005-0000-0000-00000A000000}"/>
    <cellStyle name="no dec" xfId="11" xr:uid="{00000000-0005-0000-0000-00000B000000}"/>
    <cellStyle name="Normal" xfId="0" builtinId="0"/>
    <cellStyle name="Normal - Style1" xfId="12" xr:uid="{00000000-0005-0000-0000-00000D000000}"/>
    <cellStyle name="Normal 2" xfId="13" xr:uid="{00000000-0005-0000-0000-00000E000000}"/>
    <cellStyle name="Normal 2 2" xfId="14" xr:uid="{00000000-0005-0000-0000-00000F000000}"/>
    <cellStyle name="Normal 3" xfId="15" xr:uid="{00000000-0005-0000-0000-000010000000}"/>
    <cellStyle name="Normal_conso-Samitivej03-Accounts-A3112t" xfId="16" xr:uid="{00000000-0005-0000-0000-000011000000}"/>
    <cellStyle name="Normal_T-59-Q1" xfId="17" xr:uid="{00000000-0005-0000-0000-000012000000}"/>
    <cellStyle name="Percent" xfId="18" builtinId="5"/>
    <cellStyle name="Percent [2]" xfId="19" xr:uid="{00000000-0005-0000-0000-000015000000}"/>
    <cellStyle name="Percent [2] 2" xfId="20" xr:uid="{00000000-0005-0000-0000-000016000000}"/>
    <cellStyle name="Percent 2" xfId="21" xr:uid="{00000000-0005-0000-0000-000017000000}"/>
    <cellStyle name="Percent 3" xfId="22" xr:uid="{00000000-0005-0000-0000-000018000000}"/>
    <cellStyle name="Percent 4" xfId="23" xr:uid="{00000000-0005-0000-0000-000019000000}"/>
    <cellStyle name="Percent 5" xfId="24" xr:uid="{00000000-0005-0000-0000-00001A000000}"/>
    <cellStyle name="Percent 6" xfId="25" xr:uid="{00000000-0005-0000-0000-00001B000000}"/>
    <cellStyle name="Percent 7" xfId="26" xr:uid="{00000000-0005-0000-0000-00001C000000}"/>
    <cellStyle name="Quantity" xfId="27" xr:uid="{00000000-0005-0000-0000-00001D000000}"/>
    <cellStyle name="Quantity 2" xfId="28" xr:uid="{00000000-0005-0000-0000-00001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customProperty" Target="../customProperty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N157"/>
  <sheetViews>
    <sheetView showGridLines="0" tabSelected="1" view="pageBreakPreview" zoomScaleNormal="110" zoomScaleSheetLayoutView="100" workbookViewId="0">
      <selection sqref="A1:M1"/>
    </sheetView>
  </sheetViews>
  <sheetFormatPr defaultColWidth="9.140625" defaultRowHeight="21" customHeight="1"/>
  <cols>
    <col min="1" max="3" width="2.7109375" style="33" customWidth="1"/>
    <col min="4" max="4" width="41.7109375" style="33" customWidth="1"/>
    <col min="5" max="5" width="6.7109375" style="42" customWidth="1"/>
    <col min="6" max="6" width="1.7109375" style="42" customWidth="1"/>
    <col min="7" max="7" width="13" style="42" customWidth="1"/>
    <col min="8" max="8" width="1.7109375" style="33" customWidth="1"/>
    <col min="9" max="9" width="13" style="42" customWidth="1"/>
    <col min="10" max="10" width="1.7109375" style="33" customWidth="1"/>
    <col min="11" max="11" width="13" style="33" customWidth="1"/>
    <col min="12" max="12" width="1.7109375" style="33" customWidth="1"/>
    <col min="13" max="13" width="13" style="33" customWidth="1"/>
    <col min="14" max="14" width="1.7109375" style="33" customWidth="1"/>
    <col min="15" max="16384" width="9.140625" style="33"/>
  </cols>
  <sheetData>
    <row r="1" spans="1:14" ht="21" customHeight="1">
      <c r="A1" s="118" t="s">
        <v>67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4" ht="21" customHeight="1">
      <c r="A2" s="118" t="s">
        <v>155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4" ht="21" customHeight="1">
      <c r="A3" s="34" t="s">
        <v>149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4" ht="21" customHeight="1">
      <c r="A4" s="99"/>
      <c r="B4" s="99"/>
      <c r="C4" s="99"/>
      <c r="D4" s="99"/>
      <c r="H4" s="99"/>
      <c r="J4" s="99"/>
      <c r="K4" s="99"/>
      <c r="L4" s="99"/>
      <c r="M4" s="32" t="s">
        <v>53</v>
      </c>
    </row>
    <row r="5" spans="1:14" s="37" customFormat="1" ht="21" customHeight="1">
      <c r="G5" s="117" t="s">
        <v>23</v>
      </c>
      <c r="H5" s="117"/>
      <c r="I5" s="117"/>
      <c r="J5" s="42"/>
      <c r="K5" s="117" t="s">
        <v>30</v>
      </c>
      <c r="L5" s="117"/>
      <c r="M5" s="117"/>
      <c r="N5" s="42"/>
    </row>
    <row r="6" spans="1:14" ht="21" customHeight="1">
      <c r="E6" s="100" t="s">
        <v>20</v>
      </c>
      <c r="G6" s="101" t="str">
        <f>"30 มิถุนายน 2567"</f>
        <v>30 มิถุนายน 2567</v>
      </c>
      <c r="H6" s="102"/>
      <c r="I6" s="100" t="str">
        <f>"31 ธันวาคม 2566"</f>
        <v>31 ธันวาคม 2566</v>
      </c>
      <c r="J6" s="103"/>
      <c r="K6" s="101" t="str">
        <f>"30 มิถุนายน 2567"</f>
        <v>30 มิถุนายน 2567</v>
      </c>
      <c r="L6" s="102"/>
      <c r="M6" s="100" t="str">
        <f>"31 ธันวาคม 2566"</f>
        <v>31 ธันวาคม 2566</v>
      </c>
    </row>
    <row r="7" spans="1:14" ht="21" customHeight="1">
      <c r="E7" s="39"/>
      <c r="G7" s="104" t="s">
        <v>57</v>
      </c>
      <c r="H7" s="102"/>
      <c r="I7" s="102" t="s">
        <v>62</v>
      </c>
      <c r="J7" s="103"/>
      <c r="K7" s="104" t="s">
        <v>57</v>
      </c>
      <c r="L7" s="102"/>
      <c r="M7" s="102" t="s">
        <v>62</v>
      </c>
    </row>
    <row r="8" spans="1:14" ht="21" customHeight="1">
      <c r="E8" s="39"/>
      <c r="G8" s="104" t="s">
        <v>58</v>
      </c>
      <c r="H8" s="102"/>
      <c r="I8" s="102"/>
      <c r="J8" s="103"/>
      <c r="K8" s="104" t="s">
        <v>58</v>
      </c>
      <c r="L8" s="102"/>
      <c r="M8" s="102"/>
    </row>
    <row r="9" spans="1:14" ht="21" customHeight="1">
      <c r="A9" s="34" t="s">
        <v>0</v>
      </c>
      <c r="J9" s="42"/>
      <c r="K9" s="42"/>
      <c r="L9" s="42"/>
      <c r="M9" s="42"/>
    </row>
    <row r="10" spans="1:14" ht="21" customHeight="1">
      <c r="A10" s="37" t="s">
        <v>39</v>
      </c>
      <c r="J10" s="42"/>
      <c r="K10" s="42"/>
      <c r="L10" s="42"/>
      <c r="M10" s="42"/>
    </row>
    <row r="11" spans="1:14" s="46" customFormat="1" ht="22.35" customHeight="1">
      <c r="A11" s="46" t="s">
        <v>68</v>
      </c>
      <c r="E11" s="90"/>
      <c r="G11" s="16">
        <v>498607</v>
      </c>
      <c r="H11" s="16"/>
      <c r="I11" s="49">
        <v>624445</v>
      </c>
      <c r="J11" s="49"/>
      <c r="K11" s="49">
        <v>458775</v>
      </c>
      <c r="L11" s="49"/>
      <c r="M11" s="49">
        <v>580495</v>
      </c>
    </row>
    <row r="12" spans="1:14" s="46" customFormat="1" ht="22.35" customHeight="1">
      <c r="A12" s="46" t="s">
        <v>42</v>
      </c>
      <c r="E12" s="51">
        <v>3</v>
      </c>
      <c r="G12" s="16">
        <v>159615</v>
      </c>
      <c r="H12" s="16"/>
      <c r="I12" s="49">
        <v>190132</v>
      </c>
      <c r="J12" s="105"/>
      <c r="K12" s="49">
        <v>136947</v>
      </c>
      <c r="L12" s="105"/>
      <c r="M12" s="49">
        <v>174636</v>
      </c>
    </row>
    <row r="13" spans="1:14" s="46" customFormat="1" ht="22.35" customHeight="1">
      <c r="A13" s="46" t="s">
        <v>69</v>
      </c>
      <c r="E13" s="51"/>
      <c r="G13" s="17">
        <v>341381</v>
      </c>
      <c r="H13" s="16"/>
      <c r="I13" s="49">
        <v>84124</v>
      </c>
      <c r="J13" s="49"/>
      <c r="K13" s="49">
        <v>340315</v>
      </c>
      <c r="L13" s="49"/>
      <c r="M13" s="49">
        <v>83107</v>
      </c>
    </row>
    <row r="14" spans="1:14" s="46" customFormat="1" ht="22.35" customHeight="1">
      <c r="A14" s="46" t="s">
        <v>65</v>
      </c>
      <c r="E14" s="51"/>
      <c r="G14" s="17">
        <v>29696</v>
      </c>
      <c r="H14" s="16"/>
      <c r="I14" s="49">
        <v>38040</v>
      </c>
      <c r="J14" s="49"/>
      <c r="K14" s="49">
        <f>29696</f>
        <v>29696</v>
      </c>
      <c r="L14" s="49"/>
      <c r="M14" s="49">
        <v>38040</v>
      </c>
    </row>
    <row r="15" spans="1:14" s="46" customFormat="1" ht="22.35" customHeight="1">
      <c r="A15" s="46" t="s">
        <v>116</v>
      </c>
      <c r="E15" s="51"/>
      <c r="G15" s="17">
        <f>99967-1</f>
        <v>99966</v>
      </c>
      <c r="H15" s="16"/>
      <c r="I15" s="49">
        <v>100728</v>
      </c>
      <c r="J15" s="49"/>
      <c r="K15" s="49">
        <f>97492</f>
        <v>97492</v>
      </c>
      <c r="L15" s="49"/>
      <c r="M15" s="106">
        <v>98311</v>
      </c>
    </row>
    <row r="16" spans="1:14" ht="21" customHeight="1">
      <c r="A16" s="37" t="s">
        <v>1</v>
      </c>
      <c r="E16" s="91"/>
      <c r="G16" s="50">
        <f>SUM(G11:G15)</f>
        <v>1129265</v>
      </c>
      <c r="H16" s="44"/>
      <c r="I16" s="50">
        <f>SUM(I11:I15)</f>
        <v>1037469</v>
      </c>
      <c r="J16" s="44"/>
      <c r="K16" s="50">
        <f>SUM(K11:K15)</f>
        <v>1063225</v>
      </c>
      <c r="L16" s="44"/>
      <c r="M16" s="50">
        <f>SUM(M11:M15)</f>
        <v>974589</v>
      </c>
    </row>
    <row r="17" spans="1:13" ht="21" customHeight="1">
      <c r="A17" s="37" t="s">
        <v>15</v>
      </c>
      <c r="E17" s="91"/>
      <c r="G17" s="45"/>
      <c r="H17" s="44"/>
      <c r="I17" s="45"/>
      <c r="J17" s="44"/>
      <c r="K17" s="44"/>
      <c r="L17" s="44"/>
      <c r="M17" s="44"/>
    </row>
    <row r="18" spans="1:13" s="46" customFormat="1" ht="22.35" customHeight="1">
      <c r="A18" s="46" t="s">
        <v>133</v>
      </c>
      <c r="E18" s="51"/>
      <c r="G18" s="17">
        <v>92641</v>
      </c>
      <c r="H18" s="16"/>
      <c r="I18" s="49">
        <v>80791</v>
      </c>
      <c r="J18" s="49"/>
      <c r="K18" s="49">
        <f>92640+1</f>
        <v>92641</v>
      </c>
      <c r="L18" s="49"/>
      <c r="M18" s="49">
        <v>80791</v>
      </c>
    </row>
    <row r="19" spans="1:13" s="46" customFormat="1" ht="22.35" customHeight="1">
      <c r="A19" s="46" t="s">
        <v>70</v>
      </c>
      <c r="E19" s="51"/>
      <c r="G19" s="17">
        <v>0</v>
      </c>
      <c r="H19" s="17"/>
      <c r="I19" s="49">
        <v>0</v>
      </c>
      <c r="J19" s="49"/>
      <c r="K19" s="49">
        <v>258900</v>
      </c>
      <c r="L19" s="49"/>
      <c r="M19" s="49">
        <v>258900</v>
      </c>
    </row>
    <row r="20" spans="1:13" s="46" customFormat="1" ht="22.35" customHeight="1">
      <c r="A20" s="46" t="s">
        <v>71</v>
      </c>
      <c r="E20" s="51"/>
      <c r="G20" s="16">
        <v>332221</v>
      </c>
      <c r="H20" s="16"/>
      <c r="I20" s="49">
        <v>338235</v>
      </c>
      <c r="J20" s="49"/>
      <c r="K20" s="49">
        <v>18152</v>
      </c>
      <c r="L20" s="49"/>
      <c r="M20" s="49">
        <v>18993</v>
      </c>
    </row>
    <row r="21" spans="1:13" s="46" customFormat="1" ht="22.35" customHeight="1">
      <c r="A21" s="46" t="s">
        <v>66</v>
      </c>
      <c r="E21" s="51"/>
      <c r="G21" s="16">
        <v>796</v>
      </c>
      <c r="H21" s="16"/>
      <c r="I21" s="49">
        <f>1635</f>
        <v>1635</v>
      </c>
      <c r="J21" s="49"/>
      <c r="K21" s="49">
        <v>696</v>
      </c>
      <c r="L21" s="49"/>
      <c r="M21" s="49">
        <v>1384</v>
      </c>
    </row>
    <row r="22" spans="1:13" s="46" customFormat="1" ht="22.35" customHeight="1">
      <c r="A22" s="46" t="s">
        <v>43</v>
      </c>
      <c r="E22" s="51"/>
      <c r="G22" s="16">
        <v>2331</v>
      </c>
      <c r="H22" s="16"/>
      <c r="I22" s="49">
        <v>2187</v>
      </c>
      <c r="J22" s="49"/>
      <c r="K22" s="49">
        <v>2243</v>
      </c>
      <c r="L22" s="49"/>
      <c r="M22" s="49">
        <v>2083</v>
      </c>
    </row>
    <row r="23" spans="1:13" s="46" customFormat="1" ht="22.35" customHeight="1">
      <c r="A23" s="46" t="s">
        <v>72</v>
      </c>
      <c r="E23" s="51"/>
      <c r="G23" s="16">
        <v>11763</v>
      </c>
      <c r="H23" s="16"/>
      <c r="I23" s="49">
        <v>15885</v>
      </c>
      <c r="J23" s="49"/>
      <c r="K23" s="49">
        <v>10170</v>
      </c>
      <c r="L23" s="49"/>
      <c r="M23" s="49">
        <v>14205</v>
      </c>
    </row>
    <row r="24" spans="1:13" s="46" customFormat="1" ht="22.35" customHeight="1">
      <c r="A24" s="46" t="s">
        <v>73</v>
      </c>
      <c r="E24" s="51"/>
      <c r="G24" s="18">
        <v>1339</v>
      </c>
      <c r="H24" s="19"/>
      <c r="I24" s="106">
        <v>1339</v>
      </c>
      <c r="J24" s="49"/>
      <c r="K24" s="106">
        <v>445</v>
      </c>
      <c r="L24" s="49"/>
      <c r="M24" s="106">
        <v>445</v>
      </c>
    </row>
    <row r="25" spans="1:13" ht="21" customHeight="1">
      <c r="A25" s="37" t="s">
        <v>16</v>
      </c>
      <c r="G25" s="107">
        <f>SUM(G18:G24)</f>
        <v>441091</v>
      </c>
      <c r="H25" s="44"/>
      <c r="I25" s="107">
        <f>SUM(I18:I24)</f>
        <v>440072</v>
      </c>
      <c r="J25" s="44"/>
      <c r="K25" s="107">
        <f>SUM(K18:K24)</f>
        <v>383247</v>
      </c>
      <c r="L25" s="44"/>
      <c r="M25" s="107">
        <f>SUM(M18:M24)</f>
        <v>376801</v>
      </c>
    </row>
    <row r="26" spans="1:13" ht="21" customHeight="1" thickBot="1">
      <c r="A26" s="37" t="s">
        <v>2</v>
      </c>
      <c r="G26" s="52">
        <f>SUM(G16,G25)</f>
        <v>1570356</v>
      </c>
      <c r="H26" s="44"/>
      <c r="I26" s="52">
        <f>SUM(I16,I25)</f>
        <v>1477541</v>
      </c>
      <c r="J26" s="44"/>
      <c r="K26" s="52">
        <f>SUM(K16,K25)</f>
        <v>1446472</v>
      </c>
      <c r="L26" s="44"/>
      <c r="M26" s="52">
        <f>SUM(M16,M25)</f>
        <v>1351390</v>
      </c>
    </row>
    <row r="27" spans="1:13" ht="21" customHeight="1" thickTop="1">
      <c r="G27" s="33"/>
      <c r="I27" s="33"/>
    </row>
    <row r="28" spans="1:13" ht="21" customHeight="1">
      <c r="A28" s="33" t="s">
        <v>24</v>
      </c>
      <c r="E28" s="33"/>
      <c r="F28" s="33"/>
      <c r="G28" s="33"/>
      <c r="I28" s="33"/>
    </row>
    <row r="29" spans="1:13" ht="21" customHeight="1">
      <c r="E29" s="33"/>
      <c r="F29" s="33"/>
      <c r="G29" s="33"/>
      <c r="I29" s="33"/>
    </row>
    <row r="30" spans="1:13" ht="21" customHeight="1">
      <c r="E30" s="33"/>
      <c r="F30" s="33"/>
      <c r="G30" s="33"/>
      <c r="I30" s="33"/>
    </row>
    <row r="31" spans="1:13" ht="21" customHeight="1">
      <c r="E31" s="33"/>
      <c r="F31" s="33"/>
      <c r="G31" s="33"/>
      <c r="I31" s="33"/>
    </row>
    <row r="32" spans="1:13" ht="21" customHeight="1">
      <c r="E32" s="33"/>
      <c r="F32" s="33"/>
      <c r="G32" s="33"/>
      <c r="I32" s="33"/>
    </row>
    <row r="33" spans="1:14" ht="21" customHeight="1">
      <c r="E33" s="33"/>
      <c r="F33" s="33"/>
      <c r="G33" s="33"/>
      <c r="I33" s="33"/>
    </row>
    <row r="34" spans="1:14" ht="21" customHeight="1">
      <c r="E34" s="33"/>
      <c r="F34" s="33"/>
      <c r="G34" s="33"/>
      <c r="I34" s="33"/>
    </row>
    <row r="35" spans="1:14" ht="21" customHeight="1">
      <c r="E35" s="33"/>
      <c r="F35" s="33"/>
      <c r="G35" s="33"/>
      <c r="I35" s="33"/>
    </row>
    <row r="36" spans="1:14" ht="21" customHeight="1">
      <c r="E36" s="33"/>
      <c r="F36" s="33"/>
      <c r="G36" s="33"/>
      <c r="I36" s="33"/>
    </row>
    <row r="37" spans="1:14" ht="21" customHeight="1">
      <c r="E37" s="33"/>
      <c r="F37" s="33"/>
      <c r="G37" s="33"/>
      <c r="I37" s="33"/>
    </row>
    <row r="38" spans="1:14" ht="21" customHeight="1">
      <c r="E38" s="33"/>
      <c r="F38" s="33"/>
      <c r="G38" s="33"/>
      <c r="I38" s="33"/>
    </row>
    <row r="39" spans="1:14" ht="21" customHeight="1">
      <c r="A39" s="118" t="s">
        <v>67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</row>
    <row r="40" spans="1:14" ht="21" customHeight="1">
      <c r="A40" s="118" t="s">
        <v>156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</row>
    <row r="41" spans="1:14" ht="21" customHeight="1">
      <c r="A41" s="34" t="s">
        <v>149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</row>
    <row r="42" spans="1:14" ht="21" customHeight="1">
      <c r="A42" s="99"/>
      <c r="B42" s="99"/>
      <c r="C42" s="99"/>
      <c r="D42" s="99"/>
      <c r="H42" s="99"/>
      <c r="J42" s="99"/>
      <c r="K42" s="99"/>
      <c r="L42" s="99"/>
      <c r="M42" s="32" t="s">
        <v>53</v>
      </c>
    </row>
    <row r="43" spans="1:14" s="37" customFormat="1" ht="21" customHeight="1">
      <c r="G43" s="117" t="s">
        <v>23</v>
      </c>
      <c r="H43" s="117"/>
      <c r="I43" s="117"/>
      <c r="J43" s="42"/>
      <c r="K43" s="117" t="s">
        <v>30</v>
      </c>
      <c r="L43" s="117"/>
      <c r="M43" s="117"/>
      <c r="N43" s="42"/>
    </row>
    <row r="44" spans="1:14" ht="21" customHeight="1">
      <c r="E44" s="100" t="s">
        <v>20</v>
      </c>
      <c r="G44" s="101" t="str">
        <f>"30 มิถุนายน 2567"</f>
        <v>30 มิถุนายน 2567</v>
      </c>
      <c r="H44" s="102"/>
      <c r="I44" s="100" t="str">
        <f>"31 ธันวาคม 2566"</f>
        <v>31 ธันวาคม 2566</v>
      </c>
      <c r="J44" s="103"/>
      <c r="K44" s="101" t="str">
        <f>"30 มิถุนายน 2567"</f>
        <v>30 มิถุนายน 2567</v>
      </c>
      <c r="L44" s="102"/>
      <c r="M44" s="100" t="str">
        <f>"31 ธันวาคม 2566"</f>
        <v>31 ธันวาคม 2566</v>
      </c>
    </row>
    <row r="45" spans="1:14" ht="21" customHeight="1">
      <c r="E45" s="39"/>
      <c r="G45" s="104" t="s">
        <v>57</v>
      </c>
      <c r="H45" s="102"/>
      <c r="I45" s="102" t="s">
        <v>62</v>
      </c>
      <c r="J45" s="103"/>
      <c r="K45" s="104" t="s">
        <v>57</v>
      </c>
      <c r="L45" s="102"/>
      <c r="M45" s="102" t="s">
        <v>62</v>
      </c>
    </row>
    <row r="46" spans="1:14" ht="21" customHeight="1">
      <c r="E46" s="39"/>
      <c r="G46" s="104" t="s">
        <v>58</v>
      </c>
      <c r="H46" s="102"/>
      <c r="I46" s="102"/>
      <c r="J46" s="103"/>
      <c r="K46" s="104" t="s">
        <v>58</v>
      </c>
      <c r="L46" s="102"/>
      <c r="M46" s="102"/>
    </row>
    <row r="47" spans="1:14" ht="21" customHeight="1">
      <c r="A47" s="34" t="s">
        <v>3</v>
      </c>
      <c r="B47" s="99"/>
      <c r="C47" s="99"/>
      <c r="G47" s="102"/>
      <c r="H47" s="108"/>
      <c r="I47" s="102"/>
      <c r="J47" s="109"/>
      <c r="K47" s="102"/>
      <c r="L47" s="108"/>
      <c r="M47" s="102"/>
    </row>
    <row r="48" spans="1:14" ht="21" customHeight="1">
      <c r="A48" s="37" t="s">
        <v>4</v>
      </c>
      <c r="E48" s="91"/>
      <c r="G48" s="45"/>
      <c r="H48" s="44"/>
      <c r="I48" s="45"/>
      <c r="J48" s="44"/>
      <c r="K48" s="44"/>
      <c r="L48" s="44"/>
      <c r="M48" s="44"/>
    </row>
    <row r="49" spans="1:13" s="46" customFormat="1" ht="22.35" customHeight="1">
      <c r="A49" s="46" t="s">
        <v>74</v>
      </c>
      <c r="E49" s="51"/>
      <c r="G49" s="45">
        <v>69319</v>
      </c>
      <c r="H49" s="16"/>
      <c r="I49" s="45">
        <v>0</v>
      </c>
      <c r="J49" s="45"/>
      <c r="K49" s="45">
        <v>62443</v>
      </c>
      <c r="L49" s="45"/>
      <c r="M49" s="45">
        <v>0</v>
      </c>
    </row>
    <row r="50" spans="1:13" s="46" customFormat="1" ht="22.35" customHeight="1">
      <c r="A50" s="46" t="s">
        <v>106</v>
      </c>
      <c r="E50" s="51"/>
      <c r="G50" s="16">
        <v>516757</v>
      </c>
      <c r="H50" s="16"/>
      <c r="I50" s="45">
        <v>305573</v>
      </c>
      <c r="J50" s="45"/>
      <c r="K50" s="45">
        <v>502704</v>
      </c>
      <c r="L50" s="45"/>
      <c r="M50" s="45">
        <v>286735</v>
      </c>
    </row>
    <row r="51" spans="1:13" s="46" customFormat="1" ht="22.35" customHeight="1">
      <c r="A51" s="46" t="s">
        <v>146</v>
      </c>
      <c r="E51" s="51">
        <v>4</v>
      </c>
      <c r="G51" s="16">
        <v>14314</v>
      </c>
      <c r="H51" s="16"/>
      <c r="I51" s="45">
        <v>13881</v>
      </c>
      <c r="J51" s="45"/>
      <c r="K51" s="45">
        <v>0</v>
      </c>
      <c r="L51" s="45"/>
      <c r="M51" s="45">
        <v>0</v>
      </c>
    </row>
    <row r="52" spans="1:13" s="46" customFormat="1" ht="22.35" customHeight="1">
      <c r="A52" s="46" t="s">
        <v>147</v>
      </c>
      <c r="E52" s="51"/>
      <c r="G52" s="16">
        <v>914</v>
      </c>
      <c r="H52" s="16"/>
      <c r="I52" s="45">
        <v>1854</v>
      </c>
      <c r="J52" s="45"/>
      <c r="K52" s="45">
        <v>800</v>
      </c>
      <c r="L52" s="45"/>
      <c r="M52" s="45">
        <v>1573</v>
      </c>
    </row>
    <row r="53" spans="1:13" s="46" customFormat="1" ht="22.35" customHeight="1">
      <c r="A53" s="46" t="s">
        <v>44</v>
      </c>
      <c r="E53" s="51"/>
      <c r="G53" s="16">
        <v>5874</v>
      </c>
      <c r="H53" s="17"/>
      <c r="I53" s="45">
        <v>25183</v>
      </c>
      <c r="J53" s="45"/>
      <c r="K53" s="45">
        <v>5874</v>
      </c>
      <c r="L53" s="45"/>
      <c r="M53" s="45">
        <v>25183</v>
      </c>
    </row>
    <row r="54" spans="1:13" s="46" customFormat="1" ht="22.35" customHeight="1">
      <c r="A54" s="46" t="s">
        <v>107</v>
      </c>
      <c r="E54" s="51"/>
      <c r="G54" s="45">
        <v>10748</v>
      </c>
      <c r="H54" s="17"/>
      <c r="I54" s="45">
        <v>11053</v>
      </c>
      <c r="J54" s="45"/>
      <c r="K54" s="45">
        <v>10748</v>
      </c>
      <c r="L54" s="45"/>
      <c r="M54" s="45">
        <v>11053</v>
      </c>
    </row>
    <row r="55" spans="1:13" s="46" customFormat="1" ht="22.35" customHeight="1">
      <c r="A55" s="46" t="s">
        <v>134</v>
      </c>
      <c r="E55" s="51"/>
      <c r="G55" s="45">
        <v>17</v>
      </c>
      <c r="H55" s="17"/>
      <c r="I55" s="45">
        <v>3346</v>
      </c>
      <c r="J55" s="45"/>
      <c r="K55" s="45">
        <v>17</v>
      </c>
      <c r="L55" s="45"/>
      <c r="M55" s="45">
        <v>3346</v>
      </c>
    </row>
    <row r="56" spans="1:13" ht="21" customHeight="1">
      <c r="A56" s="37" t="s">
        <v>5</v>
      </c>
      <c r="E56" s="91"/>
      <c r="G56" s="50">
        <f>SUM(G49:G55)</f>
        <v>617943</v>
      </c>
      <c r="H56" s="44"/>
      <c r="I56" s="50">
        <f>SUM(I49:I55)</f>
        <v>360890</v>
      </c>
      <c r="J56" s="44"/>
      <c r="K56" s="50">
        <f>SUM(K49:K55)</f>
        <v>582586</v>
      </c>
      <c r="L56" s="44"/>
      <c r="M56" s="50">
        <f>SUM(M49:M55)</f>
        <v>327890</v>
      </c>
    </row>
    <row r="57" spans="1:13" ht="21" customHeight="1">
      <c r="A57" s="37" t="s">
        <v>27</v>
      </c>
      <c r="E57" s="91"/>
      <c r="G57" s="44"/>
      <c r="H57" s="44"/>
      <c r="I57" s="44"/>
      <c r="J57" s="44"/>
      <c r="K57" s="44"/>
      <c r="L57" s="44"/>
      <c r="M57" s="44"/>
    </row>
    <row r="58" spans="1:13" s="46" customFormat="1" ht="22.35" customHeight="1">
      <c r="A58" s="46" t="s">
        <v>108</v>
      </c>
      <c r="E58" s="51"/>
      <c r="G58" s="19">
        <v>64069</v>
      </c>
      <c r="H58" s="19"/>
      <c r="I58" s="45">
        <v>102271</v>
      </c>
      <c r="J58" s="45"/>
      <c r="K58" s="45">
        <v>64069</v>
      </c>
      <c r="L58" s="45"/>
      <c r="M58" s="45">
        <v>102271</v>
      </c>
    </row>
    <row r="59" spans="1:13" s="46" customFormat="1" ht="22.35" customHeight="1">
      <c r="A59" s="46" t="s">
        <v>145</v>
      </c>
      <c r="E59" s="51">
        <v>4</v>
      </c>
      <c r="G59" s="19">
        <v>88800</v>
      </c>
      <c r="H59" s="19"/>
      <c r="I59" s="45">
        <v>96068</v>
      </c>
      <c r="J59" s="45"/>
      <c r="K59" s="45">
        <v>0</v>
      </c>
      <c r="L59" s="45"/>
      <c r="M59" s="45">
        <v>0</v>
      </c>
    </row>
    <row r="60" spans="1:13" s="46" customFormat="1" ht="22.35" customHeight="1">
      <c r="A60" s="46" t="s">
        <v>109</v>
      </c>
      <c r="E60" s="51"/>
      <c r="G60" s="19">
        <v>12072</v>
      </c>
      <c r="H60" s="19"/>
      <c r="I60" s="45">
        <v>11175</v>
      </c>
      <c r="J60" s="45"/>
      <c r="K60" s="45">
        <v>9667</v>
      </c>
      <c r="L60" s="45"/>
      <c r="M60" s="45">
        <v>9072</v>
      </c>
    </row>
    <row r="61" spans="1:13" s="46" customFormat="1" ht="22.35" customHeight="1">
      <c r="A61" s="46" t="s">
        <v>110</v>
      </c>
      <c r="E61" s="51"/>
      <c r="G61" s="17">
        <v>3190</v>
      </c>
      <c r="H61" s="17"/>
      <c r="I61" s="110">
        <v>4897</v>
      </c>
      <c r="J61" s="45"/>
      <c r="K61" s="110">
        <v>3190</v>
      </c>
      <c r="L61" s="45"/>
      <c r="M61" s="110">
        <f>4897</f>
        <v>4897</v>
      </c>
    </row>
    <row r="62" spans="1:13" ht="22.35" customHeight="1">
      <c r="A62" s="37" t="s">
        <v>25</v>
      </c>
      <c r="G62" s="50">
        <f>SUM(G58:G61)</f>
        <v>168131</v>
      </c>
      <c r="H62" s="44"/>
      <c r="I62" s="50">
        <f>SUM(I58:I61)</f>
        <v>214411</v>
      </c>
      <c r="J62" s="44"/>
      <c r="K62" s="50">
        <f>SUM(K58:K61)</f>
        <v>76926</v>
      </c>
      <c r="L62" s="44"/>
      <c r="M62" s="50">
        <f>SUM(M58:M61)</f>
        <v>116240</v>
      </c>
    </row>
    <row r="63" spans="1:13" ht="22.35" customHeight="1">
      <c r="A63" s="37" t="s">
        <v>6</v>
      </c>
      <c r="G63" s="50">
        <f>SUM(G56,G62)</f>
        <v>786074</v>
      </c>
      <c r="H63" s="44"/>
      <c r="I63" s="50">
        <f>SUM(I56,I62)</f>
        <v>575301</v>
      </c>
      <c r="J63" s="44"/>
      <c r="K63" s="50">
        <f>SUM(K56,K62)</f>
        <v>659512</v>
      </c>
      <c r="L63" s="44"/>
      <c r="M63" s="50">
        <f>SUM(M56,M62)</f>
        <v>444130</v>
      </c>
    </row>
    <row r="64" spans="1:13" ht="21" customHeight="1">
      <c r="A64" s="37"/>
      <c r="G64" s="44"/>
      <c r="H64" s="44"/>
      <c r="I64" s="44"/>
      <c r="J64" s="44"/>
      <c r="K64" s="44"/>
      <c r="L64" s="44"/>
      <c r="M64" s="44"/>
    </row>
    <row r="65" spans="1:14" ht="21" customHeight="1">
      <c r="A65" s="33" t="s">
        <v>24</v>
      </c>
      <c r="E65" s="33"/>
      <c r="F65" s="33"/>
      <c r="G65" s="33"/>
      <c r="I65" s="33"/>
    </row>
    <row r="66" spans="1:14" ht="21" customHeight="1">
      <c r="E66" s="33"/>
      <c r="F66" s="33"/>
      <c r="G66" s="33"/>
      <c r="I66" s="33"/>
    </row>
    <row r="67" spans="1:14" ht="21" customHeight="1">
      <c r="E67" s="33"/>
      <c r="F67" s="33"/>
      <c r="G67" s="33"/>
      <c r="I67" s="33"/>
    </row>
    <row r="68" spans="1:14" ht="21" customHeight="1">
      <c r="E68" s="33"/>
      <c r="F68" s="33"/>
      <c r="G68" s="33"/>
      <c r="I68" s="33"/>
    </row>
    <row r="69" spans="1:14" ht="21" customHeight="1">
      <c r="E69" s="33"/>
      <c r="F69" s="33"/>
      <c r="G69" s="33"/>
      <c r="I69" s="33"/>
    </row>
    <row r="70" spans="1:14" ht="21" customHeight="1">
      <c r="E70" s="33"/>
      <c r="F70" s="33"/>
      <c r="G70" s="33"/>
      <c r="I70" s="33"/>
    </row>
    <row r="71" spans="1:14" ht="21" customHeight="1">
      <c r="E71" s="33"/>
      <c r="F71" s="33"/>
      <c r="G71" s="33"/>
      <c r="I71" s="33"/>
    </row>
    <row r="72" spans="1:14" ht="21" customHeight="1">
      <c r="E72" s="33"/>
      <c r="F72" s="33"/>
      <c r="G72" s="33"/>
      <c r="I72" s="33"/>
    </row>
    <row r="73" spans="1:14" ht="21" customHeight="1">
      <c r="A73" s="118" t="s">
        <v>67</v>
      </c>
      <c r="B73" s="118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</row>
    <row r="74" spans="1:14" ht="21" customHeight="1">
      <c r="A74" s="118" t="s">
        <v>156</v>
      </c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</row>
    <row r="75" spans="1:14" ht="21" customHeight="1">
      <c r="A75" s="34" t="s">
        <v>149</v>
      </c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</row>
    <row r="76" spans="1:14" ht="21" customHeight="1">
      <c r="A76" s="99"/>
      <c r="B76" s="99"/>
      <c r="C76" s="99"/>
      <c r="D76" s="99"/>
      <c r="H76" s="99"/>
      <c r="J76" s="99"/>
      <c r="K76" s="99"/>
      <c r="L76" s="99"/>
      <c r="M76" s="32" t="s">
        <v>53</v>
      </c>
    </row>
    <row r="77" spans="1:14" s="37" customFormat="1" ht="21" customHeight="1">
      <c r="G77" s="117" t="s">
        <v>23</v>
      </c>
      <c r="H77" s="117"/>
      <c r="I77" s="117"/>
      <c r="J77" s="42"/>
      <c r="K77" s="117" t="s">
        <v>30</v>
      </c>
      <c r="L77" s="117"/>
      <c r="M77" s="117"/>
      <c r="N77" s="42"/>
    </row>
    <row r="78" spans="1:14" ht="21" customHeight="1">
      <c r="E78" s="102"/>
      <c r="G78" s="101" t="str">
        <f>"30 มิถุนายน 2567"</f>
        <v>30 มิถุนายน 2567</v>
      </c>
      <c r="H78" s="102"/>
      <c r="I78" s="100" t="str">
        <f>"31 ธันวาคม 2566"</f>
        <v>31 ธันวาคม 2566</v>
      </c>
      <c r="J78" s="103"/>
      <c r="K78" s="101" t="str">
        <f>"30 มิถุนายน 2567"</f>
        <v>30 มิถุนายน 2567</v>
      </c>
      <c r="L78" s="102"/>
      <c r="M78" s="100" t="str">
        <f>"31 ธันวาคม 2566"</f>
        <v>31 ธันวาคม 2566</v>
      </c>
    </row>
    <row r="79" spans="1:14" ht="21" customHeight="1">
      <c r="E79" s="39"/>
      <c r="G79" s="104" t="s">
        <v>57</v>
      </c>
      <c r="H79" s="102"/>
      <c r="I79" s="102" t="s">
        <v>62</v>
      </c>
      <c r="J79" s="103"/>
      <c r="K79" s="104" t="s">
        <v>57</v>
      </c>
      <c r="L79" s="102"/>
      <c r="M79" s="102" t="s">
        <v>62</v>
      </c>
    </row>
    <row r="80" spans="1:14" ht="21" customHeight="1">
      <c r="E80" s="39"/>
      <c r="G80" s="104" t="s">
        <v>58</v>
      </c>
      <c r="H80" s="102"/>
      <c r="I80" s="102"/>
      <c r="J80" s="103"/>
      <c r="K80" s="104" t="s">
        <v>58</v>
      </c>
      <c r="L80" s="102"/>
      <c r="M80" s="102"/>
    </row>
    <row r="81" spans="1:13" ht="21" customHeight="1">
      <c r="A81" s="34" t="s">
        <v>48</v>
      </c>
      <c r="B81" s="99"/>
      <c r="C81" s="99"/>
      <c r="G81" s="45"/>
      <c r="H81" s="109"/>
      <c r="I81" s="45"/>
      <c r="J81" s="109"/>
      <c r="K81" s="109"/>
      <c r="L81" s="109"/>
      <c r="M81" s="109"/>
    </row>
    <row r="82" spans="1:13" ht="21" customHeight="1">
      <c r="A82" s="37" t="s">
        <v>7</v>
      </c>
    </row>
    <row r="83" spans="1:13" ht="21" customHeight="1">
      <c r="A83" s="33" t="s">
        <v>136</v>
      </c>
    </row>
    <row r="84" spans="1:13" ht="21" customHeight="1">
      <c r="A84" s="33" t="s">
        <v>137</v>
      </c>
      <c r="G84" s="45"/>
      <c r="H84" s="44"/>
      <c r="I84" s="45"/>
      <c r="J84" s="44"/>
      <c r="K84" s="44"/>
      <c r="L84" s="44"/>
      <c r="M84" s="44"/>
    </row>
    <row r="85" spans="1:13" ht="21" customHeight="1" thickBot="1">
      <c r="A85" s="33" t="s">
        <v>138</v>
      </c>
      <c r="G85" s="94">
        <v>330000</v>
      </c>
      <c r="H85" s="44"/>
      <c r="I85" s="30">
        <v>330000</v>
      </c>
      <c r="J85" s="44"/>
      <c r="K85" s="94">
        <v>330000</v>
      </c>
      <c r="L85" s="44"/>
      <c r="M85" s="30">
        <v>330000</v>
      </c>
    </row>
    <row r="86" spans="1:13" ht="21" customHeight="1" thickTop="1">
      <c r="A86" s="33" t="s">
        <v>139</v>
      </c>
      <c r="G86" s="45"/>
      <c r="H86" s="44"/>
      <c r="I86" s="45"/>
      <c r="J86" s="44"/>
      <c r="K86" s="44"/>
      <c r="L86" s="44"/>
      <c r="M86" s="44"/>
    </row>
    <row r="87" spans="1:13" ht="21" customHeight="1">
      <c r="A87" s="33" t="s">
        <v>140</v>
      </c>
      <c r="G87" s="44">
        <f>'CE(C)'!E24</f>
        <v>300367</v>
      </c>
      <c r="H87" s="44"/>
      <c r="I87" s="44">
        <f>'CE(C)'!E19</f>
        <v>300367</v>
      </c>
      <c r="J87" s="44"/>
      <c r="K87" s="44">
        <f>'CE(S)'!E23</f>
        <v>300367</v>
      </c>
      <c r="L87" s="44"/>
      <c r="M87" s="44">
        <f>'CE(S)'!E18</f>
        <v>300367</v>
      </c>
    </row>
    <row r="88" spans="1:13" ht="21" customHeight="1">
      <c r="A88" s="33" t="s">
        <v>38</v>
      </c>
      <c r="E88" s="91"/>
      <c r="G88" s="44">
        <f>'CE(C)'!G24</f>
        <v>225541</v>
      </c>
      <c r="H88" s="44"/>
      <c r="I88" s="44">
        <f>'CE(C)'!G19</f>
        <v>225541</v>
      </c>
      <c r="J88" s="44"/>
      <c r="K88" s="44">
        <f>'CE(S)'!G23</f>
        <v>225541</v>
      </c>
      <c r="L88" s="44"/>
      <c r="M88" s="44">
        <f>'CE(S)'!G18</f>
        <v>225541</v>
      </c>
    </row>
    <row r="89" spans="1:13" ht="21" customHeight="1">
      <c r="A89" s="111" t="s">
        <v>135</v>
      </c>
      <c r="E89" s="91"/>
      <c r="G89" s="44">
        <f>'CE(C)'!I24</f>
        <v>-7746</v>
      </c>
      <c r="H89" s="44"/>
      <c r="I89" s="44">
        <f>'CE(C)'!I19</f>
        <v>-7746</v>
      </c>
      <c r="J89" s="44"/>
      <c r="K89" s="44">
        <v>0</v>
      </c>
      <c r="L89" s="44"/>
      <c r="M89" s="44">
        <v>0</v>
      </c>
    </row>
    <row r="90" spans="1:13" ht="21" customHeight="1">
      <c r="A90" s="33" t="s">
        <v>34</v>
      </c>
      <c r="E90" s="91"/>
      <c r="G90" s="44"/>
      <c r="H90" s="44"/>
      <c r="I90" s="44"/>
      <c r="J90" s="44"/>
      <c r="K90" s="44"/>
      <c r="L90" s="44"/>
      <c r="M90" s="44"/>
    </row>
    <row r="91" spans="1:13" ht="21" customHeight="1">
      <c r="A91" s="33" t="s">
        <v>35</v>
      </c>
      <c r="E91" s="91"/>
      <c r="G91" s="44">
        <f>'CE(C)'!K24</f>
        <v>33000</v>
      </c>
      <c r="H91" s="44"/>
      <c r="I91" s="44">
        <f>'CE(C)'!K19</f>
        <v>33000</v>
      </c>
      <c r="J91" s="44"/>
      <c r="K91" s="44">
        <f>'CE(S)'!I23</f>
        <v>33000</v>
      </c>
      <c r="L91" s="44"/>
      <c r="M91" s="44">
        <f>'CE(S)'!I18</f>
        <v>33000</v>
      </c>
    </row>
    <row r="92" spans="1:13" ht="21" customHeight="1">
      <c r="A92" s="33" t="s">
        <v>36</v>
      </c>
      <c r="E92" s="112"/>
      <c r="G92" s="106">
        <f>'CE(C)'!M24</f>
        <v>164408</v>
      </c>
      <c r="H92" s="44"/>
      <c r="I92" s="106">
        <f>'CE(C)'!M19</f>
        <v>282884</v>
      </c>
      <c r="J92" s="44"/>
      <c r="K92" s="93">
        <f>'CE(S)'!K23</f>
        <v>228052</v>
      </c>
      <c r="L92" s="44"/>
      <c r="M92" s="93">
        <f>'CE(S)'!K18</f>
        <v>348352</v>
      </c>
    </row>
    <row r="93" spans="1:13" ht="21" customHeight="1">
      <c r="A93" s="33" t="s">
        <v>40</v>
      </c>
      <c r="E93" s="91"/>
      <c r="G93" s="44">
        <f>SUM(G87:G92)</f>
        <v>715570</v>
      </c>
      <c r="H93" s="44"/>
      <c r="I93" s="44">
        <f>SUM(I87:I92)</f>
        <v>834046</v>
      </c>
      <c r="J93" s="44"/>
      <c r="K93" s="44">
        <f>SUM(K87:K92)</f>
        <v>786960</v>
      </c>
      <c r="L93" s="44"/>
      <c r="M93" s="44">
        <f>SUM(M87:M92)</f>
        <v>907260</v>
      </c>
    </row>
    <row r="94" spans="1:13" ht="21" customHeight="1">
      <c r="A94" s="33" t="s">
        <v>45</v>
      </c>
      <c r="E94" s="91"/>
      <c r="G94" s="18">
        <f>'CE(C)'!Q24</f>
        <v>68712</v>
      </c>
      <c r="H94" s="19"/>
      <c r="I94" s="18">
        <f>'CE(C)'!Q19</f>
        <v>68194</v>
      </c>
      <c r="J94" s="113"/>
      <c r="K94" s="28">
        <v>0</v>
      </c>
      <c r="L94" s="114"/>
      <c r="M94" s="28">
        <v>0</v>
      </c>
    </row>
    <row r="95" spans="1:13" ht="21" customHeight="1">
      <c r="A95" s="37" t="s">
        <v>8</v>
      </c>
      <c r="G95" s="44">
        <f>SUM(G93:G94)</f>
        <v>784282</v>
      </c>
      <c r="H95" s="44"/>
      <c r="I95" s="44">
        <f>SUM(I93:I94)</f>
        <v>902240</v>
      </c>
      <c r="J95" s="44"/>
      <c r="K95" s="44">
        <f>SUM(K93:K94)</f>
        <v>786960</v>
      </c>
      <c r="L95" s="44"/>
      <c r="M95" s="44">
        <f>SUM(M93:M94)</f>
        <v>907260</v>
      </c>
    </row>
    <row r="96" spans="1:13" ht="21" customHeight="1" thickBot="1">
      <c r="A96" s="37" t="s">
        <v>9</v>
      </c>
      <c r="G96" s="52">
        <f>G63+G95</f>
        <v>1570356</v>
      </c>
      <c r="H96" s="44"/>
      <c r="I96" s="52">
        <f>I63+I95</f>
        <v>1477541</v>
      </c>
      <c r="J96" s="44"/>
      <c r="K96" s="52">
        <f>K63+K95</f>
        <v>1446472</v>
      </c>
      <c r="L96" s="44"/>
      <c r="M96" s="52">
        <f>M63+M95</f>
        <v>1351390</v>
      </c>
    </row>
    <row r="97" spans="1:13" ht="21" customHeight="1" thickTop="1">
      <c r="G97" s="44"/>
      <c r="H97" s="44"/>
      <c r="I97" s="44"/>
      <c r="J97" s="44"/>
      <c r="K97" s="44"/>
      <c r="L97" s="44"/>
      <c r="M97" s="44"/>
    </row>
    <row r="98" spans="1:13" ht="21" customHeight="1">
      <c r="A98" s="33" t="s">
        <v>24</v>
      </c>
      <c r="G98" s="33"/>
      <c r="I98" s="33"/>
    </row>
    <row r="99" spans="1:13" ht="21" customHeight="1">
      <c r="G99" s="33"/>
      <c r="I99" s="33"/>
    </row>
    <row r="100" spans="1:13" ht="21" customHeight="1">
      <c r="A100" s="115"/>
      <c r="B100" s="115"/>
      <c r="C100" s="115"/>
      <c r="D100" s="115"/>
      <c r="E100" s="115"/>
      <c r="G100" s="33"/>
      <c r="I100" s="33"/>
    </row>
    <row r="101" spans="1:13" ht="21" customHeight="1">
      <c r="G101" s="33"/>
      <c r="I101" s="33"/>
    </row>
    <row r="102" spans="1:13" ht="21" customHeight="1">
      <c r="F102" s="99" t="s">
        <v>41</v>
      </c>
      <c r="I102" s="33"/>
    </row>
    <row r="103" spans="1:13" ht="21" customHeight="1">
      <c r="A103" s="115"/>
      <c r="B103" s="115"/>
      <c r="C103" s="115"/>
      <c r="D103" s="115"/>
      <c r="E103" s="115"/>
      <c r="G103" s="33"/>
      <c r="I103" s="33"/>
    </row>
    <row r="104" spans="1:13" ht="21" customHeight="1">
      <c r="E104" s="33"/>
      <c r="G104" s="33"/>
      <c r="I104" s="33"/>
    </row>
    <row r="105" spans="1:13" ht="21" customHeight="1">
      <c r="E105" s="33"/>
      <c r="G105" s="33"/>
      <c r="I105" s="33"/>
    </row>
    <row r="106" spans="1:13" ht="21" customHeight="1">
      <c r="E106" s="33"/>
      <c r="G106" s="33"/>
      <c r="I106" s="33"/>
    </row>
    <row r="107" spans="1:13" ht="21" customHeight="1">
      <c r="A107" s="46"/>
      <c r="E107" s="33"/>
      <c r="G107" s="33"/>
      <c r="I107" s="33"/>
    </row>
    <row r="108" spans="1:13" ht="21" customHeight="1">
      <c r="A108" s="46"/>
      <c r="E108" s="33"/>
      <c r="G108" s="33"/>
      <c r="I108" s="33"/>
    </row>
    <row r="109" spans="1:13" ht="21" customHeight="1">
      <c r="E109" s="33"/>
      <c r="G109" s="33"/>
      <c r="I109" s="33"/>
    </row>
    <row r="110" spans="1:13" ht="21" customHeight="1">
      <c r="E110" s="33"/>
      <c r="G110" s="33"/>
      <c r="I110" s="33"/>
    </row>
    <row r="111" spans="1:13" ht="21" customHeight="1">
      <c r="E111" s="33"/>
      <c r="G111" s="33"/>
      <c r="I111" s="33"/>
    </row>
    <row r="112" spans="1:13" ht="21" customHeight="1">
      <c r="E112" s="33"/>
      <c r="G112" s="33"/>
      <c r="I112" s="33"/>
    </row>
    <row r="113" spans="5:11" ht="21" customHeight="1">
      <c r="E113" s="33"/>
      <c r="G113" s="33"/>
      <c r="I113" s="33"/>
    </row>
    <row r="117" spans="5:11" ht="21" customHeight="1">
      <c r="K117" s="33">
        <v>330000000</v>
      </c>
    </row>
    <row r="120" spans="5:11" ht="21" customHeight="1">
      <c r="K120" s="33">
        <v>225540721</v>
      </c>
    </row>
    <row r="121" spans="5:11" ht="21" customHeight="1">
      <c r="K121" s="33">
        <v>-7745877</v>
      </c>
    </row>
    <row r="123" spans="5:11" ht="21" customHeight="1">
      <c r="K123" s="33">
        <v>28850414</v>
      </c>
    </row>
    <row r="135" spans="11:13" ht="21" customHeight="1">
      <c r="K135" s="33">
        <v>1406297059</v>
      </c>
      <c r="M135" s="33">
        <v>1237919166.4669003</v>
      </c>
    </row>
    <row r="136" spans="11:13" ht="21" customHeight="1">
      <c r="K136" s="33">
        <v>1</v>
      </c>
      <c r="M136" s="33">
        <v>-3.9997100830078125E-3</v>
      </c>
    </row>
    <row r="155" spans="11:11" ht="21" customHeight="1">
      <c r="K155" s="33">
        <f>'BS-T'!M11</f>
        <v>580495</v>
      </c>
    </row>
    <row r="157" spans="11:11" ht="21" customHeight="1">
      <c r="K157" s="33">
        <f>K156-'BS-T'!K11</f>
        <v>-458775</v>
      </c>
    </row>
  </sheetData>
  <customSheetViews>
    <customSheetView guid="{84088247-C29F-4E81-B9E2-A7314148D0E3}" scale="115" showPageBreaks="1" showGridLines="0" printArea="1" view="pageBreakPreview" topLeftCell="A34">
      <pane xSplit="6" topLeftCell="G1" activePane="topRight" state="frozen"/>
      <selection pane="topRight" activeCell="A43" sqref="A43:IV43"/>
      <rowBreaks count="9" manualBreakCount="9">
        <brk id="42" max="12" man="1"/>
        <brk id="88" max="12" man="1"/>
        <brk id="92" max="12" man="1"/>
        <brk id="138" max="12" man="1"/>
        <brk id="183" max="12" man="1"/>
        <brk id="229" max="12" man="1"/>
        <brk id="275" max="12" man="1"/>
        <brk id="321" max="12" man="1"/>
        <brk id="366" max="12" man="1"/>
      </rowBreaks>
      <pageMargins left="0.98425196850393704" right="0.39370078740157483" top="0.78740157480314965" bottom="0.19685039370078741" header="0.19685039370078741" footer="0.19685039370078741"/>
      <pageSetup paperSize="9" scale="80" firstPageNumber="3" fitToHeight="6" orientation="portrait" useFirstPageNumber="1" r:id="rId1"/>
      <headerFooter alignWithMargins="0"/>
    </customSheetView>
    <customSheetView guid="{08340C77-1C75-452B-8BFD-EA15DA9C8720}" showPageBreaks="1" showGridLines="0" printArea="1" view="pageBreakPreview">
      <selection activeCell="K216" sqref="K216"/>
      <rowBreaks count="8" manualBreakCount="8">
        <brk id="45" max="16383" man="1"/>
        <brk id="90" max="12" man="1"/>
        <brk id="135" max="12" man="1"/>
        <brk id="180" max="12" man="1"/>
        <brk id="225" max="16383" man="1"/>
        <brk id="269" max="12" man="1"/>
        <brk id="313" max="12" man="1"/>
        <brk id="359" max="12" man="1"/>
      </rowBreaks>
      <pageMargins left="0.98425196850393704" right="0.39370078740157483" top="0.78740157480314965" bottom="0.19685039370078741" header="0.19685039370078741" footer="0.19685039370078741"/>
      <pageSetup paperSize="9" scale="83" firstPageNumber="3" fitToHeight="6" orientation="portrait" useFirstPageNumber="1" r:id="rId2"/>
      <headerFooter alignWithMargins="0"/>
    </customSheetView>
    <customSheetView guid="{18454DAE-2AEC-4A66-BBA4-F9AA49AAB4EA}" scale="85" showGridLines="0" printArea="1" view="pageBreakPreview" topLeftCell="A292">
      <selection activeCell="I221" sqref="I221"/>
      <rowBreaks count="6" manualBreakCount="6">
        <brk id="44" max="16383" man="1"/>
        <brk id="88" max="16383" man="1"/>
        <brk id="132" max="16383" man="1"/>
        <brk id="176" max="12" man="1"/>
        <brk id="224" max="12" man="1"/>
        <brk id="269" max="12" man="1"/>
      </rowBreaks>
      <pageMargins left="0.98425196850393704" right="0.39370078740157483" top="0.78740157480314965" bottom="0.19685039370078741" header="0.19685039370078741" footer="0.19685039370078741"/>
      <pageSetup paperSize="9" scale="78" firstPageNumber="3" fitToHeight="6" orientation="portrait" useFirstPageNumber="1" r:id="rId3"/>
      <headerFooter alignWithMargins="0"/>
    </customSheetView>
    <customSheetView guid="{83882583-C7D4-4041-8E95-6C13F63A234B}" scale="85" showPageBreaks="1" showGridLines="0" printArea="1" view="pageBreakPreview" topLeftCell="A364">
      <selection activeCell="A380" sqref="A380"/>
      <pageMargins left="0.98425196850393704" right="0.39370078740157499" top="0.59" bottom="0.196850393700787" header="0.196850393700787" footer="0.196850393700787"/>
      <pageSetup paperSize="9" scale="85" firstPageNumber="3" fitToHeight="6" orientation="portrait" useFirstPageNumber="1" r:id="rId4"/>
      <headerFooter alignWithMargins="0"/>
    </customSheetView>
    <customSheetView guid="{5E627BFD-5668-42E5-92A7-A05D2BA7868A}" showPageBreaks="1" showGridLines="0" printArea="1" topLeftCell="A384">
      <pane xSplit="6" topLeftCell="G1" activePane="topRight" state="frozen"/>
      <selection pane="topRight" activeCell="D412" sqref="D412"/>
      <rowBreaks count="8" manualBreakCount="8">
        <brk id="46" max="16383" man="1"/>
        <brk id="92" max="16383" man="1"/>
        <brk id="138" max="16383" man="1"/>
        <brk id="184" max="12" man="1"/>
        <brk id="230" max="12" man="1"/>
        <brk id="276" max="12" man="1"/>
        <brk id="322" max="12" man="1"/>
        <brk id="367" max="12" man="1"/>
      </rowBreaks>
      <pageMargins left="0.98425196850393704" right="0.39370078740157483" top="0.78740157480314965" bottom="0.19685039370078741" header="0.19685039370078741" footer="0.19685039370078741"/>
      <pageSetup paperSize="9" scale="80" firstPageNumber="3" fitToHeight="6" orientation="portrait" useFirstPageNumber="1" r:id="rId5"/>
      <headerFooter alignWithMargins="0"/>
    </customSheetView>
    <customSheetView guid="{37BBAE70-E97C-4D8A-9A9C-83B0AE08F6C9}" scale="85" showGridLines="0" printArea="1">
      <pane xSplit="6" topLeftCell="G1" activePane="topRight" state="frozen"/>
      <selection pane="topRight" sqref="A1:M1"/>
      <rowBreaks count="8" manualBreakCount="8">
        <brk id="45" max="16383" man="1"/>
        <brk id="90" max="16383" man="1"/>
        <brk id="135" max="16383" man="1"/>
        <brk id="179" max="12" man="1"/>
        <brk id="223" max="12" man="1"/>
        <brk id="267" max="12" man="1"/>
        <brk id="312" max="12" man="1"/>
        <brk id="357" max="12" man="1"/>
      </rowBreaks>
      <pageMargins left="0.98425196850393704" right="0.39370078740157483" top="0.78740157480314965" bottom="0.19685039370078741" header="0.19685039370078741" footer="0.19685039370078741"/>
      <pageSetup paperSize="9" scale="80" firstPageNumber="3" fitToHeight="6" orientation="portrait" useFirstPageNumber="1" r:id="rId6"/>
      <headerFooter alignWithMargins="0"/>
    </customSheetView>
    <customSheetView guid="{0144D122-F831-48BB-9769-FF00B5DA2A5E}" showPageBreaks="1" showGridLines="0" printArea="1" topLeftCell="A283">
      <selection activeCell="I286" sqref="I286"/>
      <rowBreaks count="6" manualBreakCount="6">
        <brk id="45" max="16383" man="1"/>
        <brk id="90" max="16383" man="1"/>
        <brk id="135" max="16383" man="1"/>
        <brk id="180" max="12" man="1"/>
        <brk id="225" max="16383" man="1"/>
        <brk id="270" max="16383" man="1"/>
      </rowBreaks>
      <pageMargins left="0.98425196850393704" right="0.39370078740157483" top="0.78740157480314965" bottom="0.19685039370078741" header="0.19685039370078741" footer="0.19685039370078741"/>
      <pageSetup paperSize="9" scale="83" firstPageNumber="3" fitToHeight="6" orientation="portrait" useFirstPageNumber="1" r:id="rId7"/>
      <headerFooter alignWithMargins="0"/>
    </customSheetView>
    <customSheetView guid="{9E28E2C1-EBDE-4E8B-9153-F79D521656F8}" showGridLines="0" topLeftCell="A289">
      <selection activeCell="K259" sqref="K259"/>
      <rowBreaks count="6" manualBreakCount="6">
        <brk id="45" max="16383" man="1"/>
        <brk id="90" max="16383" man="1"/>
        <brk id="135" max="16383" man="1"/>
        <brk id="180" max="12" man="1"/>
        <brk id="225" max="16383" man="1"/>
        <brk id="270" max="16383" man="1"/>
      </rowBreaks>
      <pageMargins left="0.98425196850393704" right="0.39370078740157483" top="0.78740157480314965" bottom="0.19685039370078741" header="0.19685039370078741" footer="0.19685039370078741"/>
      <pageSetup paperSize="9" scale="83" firstPageNumber="3" fitToHeight="6" orientation="portrait" useFirstPageNumber="1" r:id="rId8"/>
      <headerFooter alignWithMargins="0"/>
    </customSheetView>
    <customSheetView guid="{E3F903E9-EA62-4CF7-9CD6-24B2F525F781}" showPageBreaks="1" showGridLines="0" printArea="1">
      <pane xSplit="6" topLeftCell="G1" activePane="topRight" state="frozen"/>
      <selection pane="topRight" sqref="A1:M1"/>
      <rowBreaks count="8" manualBreakCount="8">
        <brk id="45" max="16383" man="1"/>
        <brk id="90" max="16383" man="1"/>
        <brk id="135" max="16383" man="1"/>
        <brk id="179" max="12" man="1"/>
        <brk id="223" max="12" man="1"/>
        <brk id="267" max="12" man="1"/>
        <brk id="312" max="12" man="1"/>
        <brk id="357" max="12" man="1"/>
      </rowBreaks>
      <pageMargins left="0.98425196850393704" right="0.39370078740157483" top="0.78740157480314965" bottom="0.19685039370078741" header="0.19685039370078741" footer="0.19685039370078741"/>
      <pageSetup paperSize="9" scale="80" firstPageNumber="3" fitToHeight="6" orientation="portrait" useFirstPageNumber="1" r:id="rId9"/>
      <headerFooter alignWithMargins="0"/>
    </customSheetView>
    <customSheetView guid="{E3B21D34-B332-4DE1-963E-397A0EA34282}" scale="115" showPageBreaks="1" showGridLines="0" printArea="1" view="pageBreakPreview" topLeftCell="A364">
      <selection activeCell="A226" sqref="A226:IV226"/>
      <rowBreaks count="9" manualBreakCount="9">
        <brk id="45" max="16383" man="1"/>
        <brk id="90" max="12" man="1"/>
        <brk id="135" max="12" man="1"/>
        <brk id="180" max="12" man="1"/>
        <brk id="225" max="16383" man="1"/>
        <brk id="269" max="16383" man="1"/>
        <brk id="314" max="12" man="1"/>
        <brk id="359" max="16383" man="1"/>
        <brk id="404" max="12" man="1"/>
      </rowBreaks>
      <pageMargins left="0.98425196850393704" right="0.39370078740157483" top="0.78740157480314965" bottom="0.19685039370078741" header="0.19685039370078741" footer="0.19685039370078741"/>
      <pageSetup paperSize="9" scale="83" firstPageNumber="3" fitToHeight="6" orientation="portrait" useFirstPageNumber="1" r:id="rId10"/>
      <headerFooter alignWithMargins="0"/>
    </customSheetView>
    <customSheetView guid="{6E56CEC2-2B2B-436F-BD5F-D3ACD5F16EC0}" scale="115" showPageBreaks="1" showGridLines="0" printArea="1" view="pageBreakPreview" topLeftCell="A268">
      <selection activeCell="A283" sqref="A283"/>
      <rowBreaks count="8" manualBreakCount="8">
        <brk id="42" max="12" man="1"/>
        <brk id="84" max="12" man="1"/>
        <brk id="126" max="12" man="1"/>
        <brk id="168" max="12" man="1"/>
        <brk id="210" max="12" man="1"/>
        <brk id="254" max="12" man="1"/>
        <brk id="299" max="12" man="1"/>
        <brk id="345" max="12" man="1"/>
      </rowBreaks>
      <pageMargins left="0.98425196850393704" right="0.39370078740157483" top="0.78740157480314965" bottom="0.19685039370078741" header="0.19685039370078741" footer="0.19685039370078741"/>
      <pageSetup paperSize="9" scale="89" firstPageNumber="3" fitToHeight="6" orientation="portrait" useFirstPageNumber="1" r:id="rId11"/>
      <headerFooter alignWithMargins="0"/>
    </customSheetView>
    <customSheetView guid="{023F4730-2179-4D0D-B719-7191D84F277B}" showGridLines="0">
      <pane xSplit="6" ySplit="2" topLeftCell="J63" activePane="bottomRight" state="frozen"/>
      <selection pane="bottomRight" activeCell="K67" sqref="K67"/>
      <rowBreaks count="5" manualBreakCount="5">
        <brk id="41" max="16383" man="1"/>
        <brk id="132" max="16383" man="1"/>
        <brk id="177" max="12" man="1"/>
        <brk id="222" max="16383" man="1"/>
        <brk id="267" max="16383" man="1"/>
      </rowBreaks>
      <pageMargins left="0.59055118110236204" right="0.15748031496063" top="0.78740157480314998" bottom="0.196850393700787" header="0.196850393700787" footer="0.196850393700787"/>
      <pageSetup paperSize="9" scale="90" firstPageNumber="3" fitToHeight="6" orientation="portrait" useFirstPageNumber="1" r:id="rId12"/>
      <headerFooter alignWithMargins="0"/>
    </customSheetView>
  </customSheetViews>
  <mergeCells count="12">
    <mergeCell ref="G77:I77"/>
    <mergeCell ref="K77:M77"/>
    <mergeCell ref="A74:M74"/>
    <mergeCell ref="A1:M1"/>
    <mergeCell ref="A2:M2"/>
    <mergeCell ref="A39:M39"/>
    <mergeCell ref="A40:M40"/>
    <mergeCell ref="A73:M73"/>
    <mergeCell ref="G5:I5"/>
    <mergeCell ref="K5:M5"/>
    <mergeCell ref="G43:I43"/>
    <mergeCell ref="K43:M43"/>
  </mergeCells>
  <phoneticPr fontId="0" type="noConversion"/>
  <printOptions horizontalCentered="1"/>
  <pageMargins left="0.86614173228346458" right="0" top="0.78740157480314965" bottom="0.39370078740157483" header="0.19685039370078741" footer="0.19685039370078741"/>
  <pageSetup paperSize="9" scale="90" firstPageNumber="3" fitToHeight="6" orientation="portrait" useFirstPageNumber="1" r:id="rId13"/>
  <rowBreaks count="6" manualBreakCount="6">
    <brk id="38" max="16383" man="1"/>
    <brk id="72" max="16383" man="1"/>
    <brk id="122" max="16383" man="1"/>
    <brk id="168" max="12" man="1"/>
    <brk id="213" max="16383" man="1"/>
    <brk id="258" max="16383" man="1"/>
  </rowBreaks>
  <customProperties>
    <customPr name="EpmWorksheetKeyString_GUID" r:id="rId14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5"/>
  <sheetViews>
    <sheetView showGridLines="0" view="pageBreakPreview" zoomScaleNormal="100" zoomScaleSheetLayoutView="100" workbookViewId="0"/>
  </sheetViews>
  <sheetFormatPr defaultColWidth="9.140625" defaultRowHeight="21"/>
  <cols>
    <col min="1" max="3" width="2.7109375" style="33" customWidth="1"/>
    <col min="4" max="4" width="44.42578125" style="33" customWidth="1"/>
    <col min="5" max="5" width="6.5703125" style="42" customWidth="1"/>
    <col min="6" max="6" width="2.42578125" style="42" customWidth="1"/>
    <col min="7" max="7" width="12.7109375" style="42" customWidth="1"/>
    <col min="8" max="8" width="0.85546875" style="33" customWidth="1"/>
    <col min="9" max="9" width="12.7109375" style="42" customWidth="1"/>
    <col min="10" max="10" width="0.85546875" style="33" customWidth="1"/>
    <col min="11" max="11" width="12.7109375" style="33" customWidth="1"/>
    <col min="12" max="12" width="0.85546875" style="33" customWidth="1"/>
    <col min="13" max="13" width="12.7109375" style="33" customWidth="1"/>
    <col min="14" max="16384" width="9.140625" style="33"/>
  </cols>
  <sheetData>
    <row r="1" spans="1:13">
      <c r="M1" s="32" t="s">
        <v>60</v>
      </c>
    </row>
    <row r="2" spans="1:13">
      <c r="A2" s="118" t="s">
        <v>67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3">
      <c r="A3" s="34" t="s">
        <v>87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>
      <c r="A4" s="34" t="s">
        <v>154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>
      <c r="C5" s="35"/>
      <c r="D5" s="35"/>
      <c r="E5" s="35"/>
      <c r="F5" s="36"/>
      <c r="G5" s="35"/>
      <c r="H5" s="35"/>
      <c r="I5" s="35"/>
      <c r="J5" s="35"/>
      <c r="M5" s="32" t="s">
        <v>96</v>
      </c>
    </row>
    <row r="6" spans="1:13" s="37" customFormat="1">
      <c r="G6" s="38"/>
      <c r="H6" s="38" t="s">
        <v>23</v>
      </c>
      <c r="I6" s="38"/>
      <c r="J6" s="33"/>
      <c r="K6" s="38"/>
      <c r="L6" s="38" t="s">
        <v>30</v>
      </c>
      <c r="M6" s="38"/>
    </row>
    <row r="7" spans="1:13">
      <c r="E7" s="39"/>
      <c r="F7" s="33"/>
      <c r="G7" s="40" t="s">
        <v>151</v>
      </c>
      <c r="H7" s="41"/>
      <c r="I7" s="40" t="s">
        <v>128</v>
      </c>
      <c r="K7" s="40" t="s">
        <v>151</v>
      </c>
      <c r="L7" s="41"/>
      <c r="M7" s="40" t="s">
        <v>128</v>
      </c>
    </row>
    <row r="8" spans="1:13">
      <c r="A8" s="37" t="s">
        <v>88</v>
      </c>
      <c r="E8" s="39"/>
      <c r="F8" s="33"/>
      <c r="G8" s="40"/>
      <c r="H8" s="41"/>
      <c r="I8" s="40"/>
      <c r="K8" s="40"/>
      <c r="L8" s="41"/>
      <c r="M8" s="40"/>
    </row>
    <row r="9" spans="1:13">
      <c r="A9" s="37" t="s">
        <v>18</v>
      </c>
    </row>
    <row r="10" spans="1:13" s="46" customFormat="1">
      <c r="A10" s="89" t="s">
        <v>75</v>
      </c>
      <c r="B10" s="89"/>
      <c r="C10" s="89"/>
      <c r="D10" s="89"/>
      <c r="E10" s="51"/>
      <c r="G10" s="16">
        <v>81847</v>
      </c>
      <c r="H10" s="16"/>
      <c r="I10" s="16">
        <v>190111</v>
      </c>
      <c r="J10" s="47"/>
      <c r="K10" s="16">
        <v>81847</v>
      </c>
      <c r="L10" s="47"/>
      <c r="M10" s="16">
        <v>190111</v>
      </c>
    </row>
    <row r="11" spans="1:13" s="46" customFormat="1">
      <c r="A11" s="89" t="s">
        <v>76</v>
      </c>
      <c r="B11" s="89"/>
      <c r="C11" s="89"/>
      <c r="D11" s="89"/>
      <c r="E11" s="51"/>
      <c r="G11" s="16">
        <v>135575</v>
      </c>
      <c r="H11" s="17"/>
      <c r="I11" s="16">
        <v>111076</v>
      </c>
      <c r="J11" s="47"/>
      <c r="K11" s="16">
        <v>136983</v>
      </c>
      <c r="L11" s="47"/>
      <c r="M11" s="16">
        <v>112447</v>
      </c>
    </row>
    <row r="12" spans="1:13" s="46" customFormat="1">
      <c r="A12" s="89" t="s">
        <v>77</v>
      </c>
      <c r="B12" s="89"/>
      <c r="C12" s="89"/>
      <c r="D12" s="89"/>
      <c r="E12" s="51"/>
      <c r="G12" s="16">
        <v>25540</v>
      </c>
      <c r="H12" s="17"/>
      <c r="I12" s="16">
        <v>26471</v>
      </c>
      <c r="J12" s="47"/>
      <c r="K12" s="16">
        <v>0</v>
      </c>
      <c r="L12" s="47"/>
      <c r="M12" s="16">
        <v>0</v>
      </c>
    </row>
    <row r="13" spans="1:13" s="46" customFormat="1">
      <c r="A13" s="89" t="s">
        <v>78</v>
      </c>
      <c r="B13" s="89"/>
      <c r="C13" s="89"/>
      <c r="D13" s="89"/>
      <c r="E13" s="90"/>
      <c r="G13" s="16">
        <v>3631</v>
      </c>
      <c r="H13" s="16"/>
      <c r="I13" s="16">
        <v>6813</v>
      </c>
      <c r="J13" s="47"/>
      <c r="K13" s="16">
        <v>3632</v>
      </c>
      <c r="L13" s="47"/>
      <c r="M13" s="16">
        <v>6813</v>
      </c>
    </row>
    <row r="14" spans="1:13" s="46" customFormat="1">
      <c r="A14" s="89" t="s">
        <v>10</v>
      </c>
      <c r="B14" s="89"/>
      <c r="C14" s="89"/>
      <c r="D14" s="89"/>
      <c r="E14" s="51"/>
      <c r="G14" s="16">
        <v>3456</v>
      </c>
      <c r="H14" s="16"/>
      <c r="I14" s="16">
        <v>2317</v>
      </c>
      <c r="J14" s="47"/>
      <c r="K14" s="16">
        <v>3346</v>
      </c>
      <c r="L14" s="47"/>
      <c r="M14" s="16">
        <v>2132</v>
      </c>
    </row>
    <row r="15" spans="1:13">
      <c r="A15" s="37" t="s">
        <v>11</v>
      </c>
      <c r="E15" s="91"/>
      <c r="G15" s="50">
        <f>SUM(G10:G14)</f>
        <v>250049</v>
      </c>
      <c r="H15" s="44"/>
      <c r="I15" s="50">
        <f>SUM(I10:I14)</f>
        <v>336788</v>
      </c>
      <c r="J15" s="44"/>
      <c r="K15" s="50">
        <f>SUM(K10:K14)</f>
        <v>225808</v>
      </c>
      <c r="L15" s="44"/>
      <c r="M15" s="50">
        <f>SUM(M10:M14)</f>
        <v>311503</v>
      </c>
    </row>
    <row r="16" spans="1:13">
      <c r="A16" s="37" t="s">
        <v>19</v>
      </c>
      <c r="E16" s="91"/>
      <c r="G16" s="44"/>
      <c r="H16" s="44"/>
      <c r="I16" s="44"/>
      <c r="J16" s="44"/>
      <c r="K16" s="44"/>
      <c r="L16" s="44"/>
      <c r="M16" s="44"/>
    </row>
    <row r="17" spans="1:14" s="46" customFormat="1">
      <c r="A17" s="89" t="s">
        <v>79</v>
      </c>
      <c r="B17" s="89"/>
      <c r="C17" s="89"/>
      <c r="D17" s="89"/>
      <c r="E17" s="90"/>
      <c r="G17" s="16">
        <v>63532</v>
      </c>
      <c r="H17" s="16">
        <v>0</v>
      </c>
      <c r="I17" s="16">
        <v>153620</v>
      </c>
      <c r="J17" s="47"/>
      <c r="K17" s="16">
        <v>63532</v>
      </c>
      <c r="L17" s="47"/>
      <c r="M17" s="16">
        <v>153620</v>
      </c>
    </row>
    <row r="18" spans="1:14" s="46" customFormat="1">
      <c r="A18" s="89" t="s">
        <v>111</v>
      </c>
      <c r="B18" s="89"/>
      <c r="C18" s="89"/>
      <c r="D18" s="89"/>
      <c r="E18" s="51"/>
      <c r="G18" s="16">
        <v>111290</v>
      </c>
      <c r="H18" s="16"/>
      <c r="I18" s="16">
        <v>94062</v>
      </c>
      <c r="J18" s="47"/>
      <c r="K18" s="16">
        <v>111290</v>
      </c>
      <c r="L18" s="47"/>
      <c r="M18" s="16">
        <v>94062</v>
      </c>
    </row>
    <row r="19" spans="1:14" s="46" customFormat="1">
      <c r="A19" s="89" t="s">
        <v>80</v>
      </c>
      <c r="B19" s="89"/>
      <c r="C19" s="89"/>
      <c r="D19" s="89"/>
      <c r="E19" s="90"/>
      <c r="G19" s="16">
        <v>18718</v>
      </c>
      <c r="H19" s="16"/>
      <c r="I19" s="16">
        <v>19506</v>
      </c>
      <c r="J19" s="47"/>
      <c r="K19" s="16">
        <v>0</v>
      </c>
      <c r="L19" s="47"/>
      <c r="M19" s="16">
        <v>0</v>
      </c>
    </row>
    <row r="20" spans="1:14" s="46" customFormat="1">
      <c r="A20" s="89" t="s">
        <v>89</v>
      </c>
      <c r="B20" s="89"/>
      <c r="C20" s="89"/>
      <c r="D20" s="89"/>
      <c r="E20" s="90"/>
      <c r="G20" s="16">
        <v>4811</v>
      </c>
      <c r="H20" s="16"/>
      <c r="I20" s="16">
        <v>6077</v>
      </c>
      <c r="J20" s="47"/>
      <c r="K20" s="16">
        <v>4807</v>
      </c>
      <c r="L20" s="47"/>
      <c r="M20" s="16">
        <v>5851</v>
      </c>
    </row>
    <row r="21" spans="1:14" s="46" customFormat="1">
      <c r="A21" s="89" t="s">
        <v>37</v>
      </c>
      <c r="B21" s="89"/>
      <c r="C21" s="89"/>
      <c r="D21" s="89"/>
      <c r="E21" s="51"/>
      <c r="G21" s="16">
        <f>14525-1</f>
        <v>14524</v>
      </c>
      <c r="H21" s="16"/>
      <c r="I21" s="16">
        <v>12193</v>
      </c>
      <c r="J21" s="47"/>
      <c r="K21" s="16">
        <v>11113</v>
      </c>
      <c r="L21" s="47"/>
      <c r="M21" s="16">
        <v>9017</v>
      </c>
    </row>
    <row r="22" spans="1:14">
      <c r="A22" s="37" t="s">
        <v>17</v>
      </c>
      <c r="E22" s="91"/>
      <c r="G22" s="50">
        <f>SUM(G17:G21)</f>
        <v>212875</v>
      </c>
      <c r="H22" s="44"/>
      <c r="I22" s="50">
        <f>SUM(I17:I21)</f>
        <v>285458</v>
      </c>
      <c r="J22" s="44"/>
      <c r="K22" s="50">
        <f>SUM(K17:K21)</f>
        <v>190742</v>
      </c>
      <c r="L22" s="50"/>
      <c r="M22" s="50">
        <f>SUM(M17:M21)</f>
        <v>262550</v>
      </c>
    </row>
    <row r="23" spans="1:14">
      <c r="A23" s="92" t="s">
        <v>90</v>
      </c>
      <c r="E23" s="91"/>
      <c r="G23" s="49">
        <f>G15-G22</f>
        <v>37174</v>
      </c>
      <c r="H23" s="44"/>
      <c r="I23" s="49">
        <f>I15-I22</f>
        <v>51330</v>
      </c>
      <c r="J23" s="44"/>
      <c r="K23" s="49">
        <f>K15-K22</f>
        <v>35066</v>
      </c>
      <c r="L23" s="44"/>
      <c r="M23" s="49">
        <f>M15-M22</f>
        <v>48953</v>
      </c>
    </row>
    <row r="24" spans="1:14">
      <c r="A24" s="33" t="s">
        <v>63</v>
      </c>
      <c r="E24" s="91"/>
      <c r="G24" s="18">
        <v>-2838</v>
      </c>
      <c r="H24" s="16"/>
      <c r="I24" s="18">
        <v>-2949</v>
      </c>
      <c r="J24" s="47"/>
      <c r="K24" s="18">
        <v>-1146</v>
      </c>
      <c r="L24" s="47"/>
      <c r="M24" s="18">
        <v>-1293</v>
      </c>
      <c r="N24" s="46"/>
    </row>
    <row r="25" spans="1:14">
      <c r="A25" s="37" t="s">
        <v>61</v>
      </c>
      <c r="E25" s="91"/>
      <c r="G25" s="44">
        <f>SUM(G23:G24)</f>
        <v>34336</v>
      </c>
      <c r="H25" s="44"/>
      <c r="I25" s="44">
        <f>SUM(I23:I24)</f>
        <v>48381</v>
      </c>
      <c r="J25" s="1"/>
      <c r="K25" s="44">
        <f>SUM(K23:K24)</f>
        <v>33920</v>
      </c>
      <c r="L25" s="24"/>
      <c r="M25" s="44">
        <f>SUM(M23:M24)</f>
        <v>47660</v>
      </c>
    </row>
    <row r="26" spans="1:14">
      <c r="A26" s="33" t="s">
        <v>51</v>
      </c>
      <c r="E26" s="91"/>
      <c r="G26" s="16">
        <v>-7055</v>
      </c>
      <c r="H26" s="19"/>
      <c r="I26" s="16">
        <v>-9817</v>
      </c>
      <c r="J26" s="47"/>
      <c r="K26" s="18">
        <v>-7011</v>
      </c>
      <c r="L26" s="47"/>
      <c r="M26" s="18">
        <v>-9730</v>
      </c>
      <c r="N26" s="44"/>
    </row>
    <row r="27" spans="1:14">
      <c r="A27" s="37" t="s">
        <v>54</v>
      </c>
      <c r="E27" s="91"/>
      <c r="G27" s="50">
        <f>SUM(G25:G26)</f>
        <v>27281</v>
      </c>
      <c r="H27" s="44"/>
      <c r="I27" s="50">
        <f>SUM(I25:I26)</f>
        <v>38564</v>
      </c>
      <c r="J27" s="44"/>
      <c r="K27" s="50">
        <f>SUM(K25:K26)</f>
        <v>26909</v>
      </c>
      <c r="L27" s="44"/>
      <c r="M27" s="50">
        <f>SUM(M25:M26)</f>
        <v>37930</v>
      </c>
    </row>
    <row r="28" spans="1:14" ht="13.5" customHeight="1">
      <c r="E28" s="91"/>
      <c r="G28" s="44"/>
      <c r="H28" s="44"/>
      <c r="I28" s="44"/>
      <c r="J28" s="44"/>
      <c r="K28" s="2"/>
      <c r="L28" s="44"/>
      <c r="M28" s="2"/>
    </row>
    <row r="29" spans="1:14">
      <c r="A29" s="37" t="s">
        <v>91</v>
      </c>
      <c r="E29" s="91"/>
      <c r="G29" s="45"/>
      <c r="H29" s="44"/>
      <c r="I29" s="45"/>
      <c r="J29" s="44"/>
      <c r="K29" s="44"/>
      <c r="L29" s="44"/>
      <c r="M29" s="44"/>
    </row>
    <row r="30" spans="1:14">
      <c r="A30" s="37" t="s">
        <v>92</v>
      </c>
      <c r="E30" s="91"/>
      <c r="G30" s="93">
        <v>0</v>
      </c>
      <c r="H30" s="44"/>
      <c r="I30" s="93">
        <v>0</v>
      </c>
      <c r="J30" s="44"/>
      <c r="K30" s="93">
        <v>0</v>
      </c>
      <c r="L30" s="44"/>
      <c r="M30" s="93">
        <v>0</v>
      </c>
    </row>
    <row r="31" spans="1:14" ht="13.5" customHeight="1">
      <c r="G31" s="44"/>
      <c r="H31" s="44"/>
      <c r="I31" s="44"/>
      <c r="J31" s="44"/>
      <c r="K31" s="44"/>
      <c r="L31" s="44"/>
      <c r="M31" s="44"/>
    </row>
    <row r="32" spans="1:14" ht="21.75" thickBot="1">
      <c r="A32" s="37" t="s">
        <v>113</v>
      </c>
      <c r="E32" s="91"/>
      <c r="G32" s="94">
        <f>G27+G30</f>
        <v>27281</v>
      </c>
      <c r="H32" s="44"/>
      <c r="I32" s="94">
        <f>I27+I30</f>
        <v>38564</v>
      </c>
      <c r="J32" s="44"/>
      <c r="K32" s="94">
        <f>K27+K30</f>
        <v>26909</v>
      </c>
      <c r="L32" s="44"/>
      <c r="M32" s="94">
        <f>M27+M30</f>
        <v>37930</v>
      </c>
    </row>
    <row r="33" spans="1:13" ht="13.5" customHeight="1" thickTop="1">
      <c r="A33" s="37"/>
      <c r="E33" s="91"/>
      <c r="G33" s="44"/>
      <c r="H33" s="44"/>
      <c r="I33" s="44"/>
      <c r="J33" s="44"/>
      <c r="K33" s="44"/>
      <c r="L33" s="44"/>
      <c r="M33" s="44"/>
    </row>
    <row r="34" spans="1:13">
      <c r="A34" s="37" t="s">
        <v>46</v>
      </c>
      <c r="E34" s="91"/>
      <c r="G34" s="45"/>
      <c r="H34" s="44"/>
      <c r="I34" s="45"/>
      <c r="J34" s="44"/>
      <c r="K34" s="44"/>
      <c r="L34" s="44"/>
      <c r="M34" s="44"/>
    </row>
    <row r="35" spans="1:13" ht="21.75" thickBot="1">
      <c r="A35" s="33" t="s">
        <v>112</v>
      </c>
      <c r="E35" s="91"/>
      <c r="G35" s="44">
        <f>G37-G36</f>
        <v>27230</v>
      </c>
      <c r="H35" s="44"/>
      <c r="I35" s="44">
        <f>I37-I36</f>
        <v>38378</v>
      </c>
      <c r="J35" s="44"/>
      <c r="K35" s="94">
        <f>K32</f>
        <v>26909</v>
      </c>
      <c r="L35" s="44"/>
      <c r="M35" s="94">
        <f>M32</f>
        <v>37930</v>
      </c>
    </row>
    <row r="36" spans="1:13" ht="21.75" thickTop="1">
      <c r="A36" s="33" t="s">
        <v>47</v>
      </c>
      <c r="E36" s="91"/>
      <c r="G36" s="44">
        <v>51</v>
      </c>
      <c r="H36" s="44"/>
      <c r="I36" s="44">
        <v>186</v>
      </c>
      <c r="J36" s="44"/>
      <c r="K36" s="44"/>
      <c r="L36" s="44"/>
      <c r="M36" s="44"/>
    </row>
    <row r="37" spans="1:13" ht="21.75" thickBot="1">
      <c r="G37" s="52">
        <f>SUM(G32)</f>
        <v>27281</v>
      </c>
      <c r="H37" s="44"/>
      <c r="I37" s="52">
        <f>SUM(I32)</f>
        <v>38564</v>
      </c>
      <c r="J37" s="44"/>
      <c r="K37" s="44"/>
      <c r="L37" s="44"/>
      <c r="M37" s="44"/>
    </row>
    <row r="38" spans="1:13" s="37" customFormat="1" ht="21.75" thickTop="1">
      <c r="A38" s="37" t="s">
        <v>120</v>
      </c>
      <c r="E38" s="91"/>
      <c r="F38" s="95"/>
      <c r="G38" s="96"/>
      <c r="H38" s="96"/>
      <c r="I38" s="96"/>
      <c r="J38" s="96"/>
      <c r="K38" s="96"/>
      <c r="L38" s="96"/>
      <c r="M38" s="96"/>
    </row>
    <row r="39" spans="1:13" s="37" customFormat="1">
      <c r="A39" s="33" t="s">
        <v>118</v>
      </c>
      <c r="E39" s="91"/>
      <c r="F39" s="95"/>
      <c r="G39" s="96"/>
      <c r="H39" s="96"/>
      <c r="I39" s="96"/>
      <c r="J39" s="96"/>
      <c r="K39" s="96"/>
      <c r="L39" s="96"/>
      <c r="M39" s="96"/>
    </row>
    <row r="40" spans="1:13" ht="21.75" thickBot="1">
      <c r="A40" s="33" t="s">
        <v>119</v>
      </c>
      <c r="G40" s="97">
        <f>G35/600735</f>
        <v>4.5327806770040037E-2</v>
      </c>
      <c r="I40" s="97">
        <v>0.06</v>
      </c>
      <c r="K40" s="97">
        <v>4.4793535907739532E-2</v>
      </c>
      <c r="L40" s="98"/>
      <c r="M40" s="97">
        <v>0.06</v>
      </c>
    </row>
    <row r="41" spans="1:13" ht="13.5" customHeight="1" thickTop="1"/>
    <row r="42" spans="1:13">
      <c r="A42" s="33" t="s">
        <v>24</v>
      </c>
      <c r="E42" s="33"/>
      <c r="F42" s="33"/>
      <c r="G42" s="33"/>
      <c r="I42" s="33"/>
    </row>
    <row r="43" spans="1:13">
      <c r="M43" s="32" t="s">
        <v>60</v>
      </c>
    </row>
    <row r="44" spans="1:13">
      <c r="A44" s="118" t="s">
        <v>67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</row>
    <row r="45" spans="1:13">
      <c r="A45" s="34" t="s">
        <v>87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</row>
    <row r="46" spans="1:13">
      <c r="A46" s="34" t="s">
        <v>150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</row>
    <row r="47" spans="1:13">
      <c r="C47" s="35"/>
      <c r="D47" s="35"/>
      <c r="E47" s="35"/>
      <c r="F47" s="36"/>
      <c r="G47" s="35"/>
      <c r="H47" s="35"/>
      <c r="I47" s="35"/>
      <c r="J47" s="35"/>
      <c r="M47" s="32" t="s">
        <v>96</v>
      </c>
    </row>
    <row r="48" spans="1:13" s="37" customFormat="1">
      <c r="G48" s="38"/>
      <c r="H48" s="38" t="s">
        <v>23</v>
      </c>
      <c r="I48" s="38"/>
      <c r="J48" s="33"/>
      <c r="K48" s="38"/>
      <c r="L48" s="38" t="str">
        <f>'BS-T'!K5</f>
        <v>งบการเงินเฉพาะกิจการ</v>
      </c>
      <c r="M48" s="38"/>
    </row>
    <row r="49" spans="1:13">
      <c r="E49" s="39"/>
      <c r="F49" s="33"/>
      <c r="G49" s="40" t="s">
        <v>151</v>
      </c>
      <c r="H49" s="41"/>
      <c r="I49" s="40" t="s">
        <v>128</v>
      </c>
      <c r="K49" s="40" t="s">
        <v>151</v>
      </c>
      <c r="L49" s="41"/>
      <c r="M49" s="40" t="s">
        <v>128</v>
      </c>
    </row>
    <row r="50" spans="1:13">
      <c r="A50" s="37" t="s">
        <v>88</v>
      </c>
      <c r="E50" s="39"/>
      <c r="F50" s="33"/>
      <c r="G50" s="40"/>
      <c r="H50" s="41"/>
      <c r="I50" s="40"/>
      <c r="K50" s="40"/>
      <c r="L50" s="41"/>
      <c r="M50" s="40"/>
    </row>
    <row r="51" spans="1:13">
      <c r="A51" s="37" t="s">
        <v>18</v>
      </c>
    </row>
    <row r="52" spans="1:13" s="46" customFormat="1">
      <c r="A52" s="89" t="s">
        <v>75</v>
      </c>
      <c r="B52" s="89"/>
      <c r="C52" s="89"/>
      <c r="D52" s="89"/>
      <c r="E52" s="51"/>
      <c r="G52" s="16">
        <v>201900</v>
      </c>
      <c r="H52" s="16"/>
      <c r="I52" s="16">
        <v>478801</v>
      </c>
      <c r="J52" s="47"/>
      <c r="K52" s="16">
        <v>202040</v>
      </c>
      <c r="L52" s="47"/>
      <c r="M52" s="16">
        <v>478801</v>
      </c>
    </row>
    <row r="53" spans="1:13" s="46" customFormat="1">
      <c r="A53" s="89" t="s">
        <v>76</v>
      </c>
      <c r="B53" s="89"/>
      <c r="C53" s="89"/>
      <c r="D53" s="89"/>
      <c r="E53" s="51"/>
      <c r="G53" s="17">
        <v>266211</v>
      </c>
      <c r="H53" s="17"/>
      <c r="I53" s="17">
        <v>206687</v>
      </c>
      <c r="J53" s="47"/>
      <c r="K53" s="16">
        <v>269028</v>
      </c>
      <c r="L53" s="47"/>
      <c r="M53" s="16">
        <v>209428</v>
      </c>
    </row>
    <row r="54" spans="1:13" s="46" customFormat="1">
      <c r="A54" s="89" t="s">
        <v>77</v>
      </c>
      <c r="B54" s="89"/>
      <c r="C54" s="89"/>
      <c r="D54" s="89"/>
      <c r="E54" s="51"/>
      <c r="G54" s="17">
        <v>52487</v>
      </c>
      <c r="H54" s="17"/>
      <c r="I54" s="17">
        <v>52403</v>
      </c>
      <c r="J54" s="47"/>
      <c r="K54" s="17">
        <v>0</v>
      </c>
      <c r="L54" s="47"/>
      <c r="M54" s="17">
        <v>0</v>
      </c>
    </row>
    <row r="55" spans="1:13" s="46" customFormat="1">
      <c r="A55" s="89" t="s">
        <v>78</v>
      </c>
      <c r="B55" s="89"/>
      <c r="C55" s="89"/>
      <c r="D55" s="89"/>
      <c r="E55" s="90"/>
      <c r="G55" s="17">
        <v>13463</v>
      </c>
      <c r="H55" s="17"/>
      <c r="I55" s="17">
        <v>4898</v>
      </c>
      <c r="J55" s="47"/>
      <c r="K55" s="17">
        <v>13463</v>
      </c>
      <c r="L55" s="47"/>
      <c r="M55" s="17">
        <v>4898</v>
      </c>
    </row>
    <row r="56" spans="1:13" s="46" customFormat="1">
      <c r="A56" s="89" t="s">
        <v>10</v>
      </c>
      <c r="B56" s="89"/>
      <c r="C56" s="89"/>
      <c r="D56" s="89"/>
      <c r="E56" s="51"/>
      <c r="G56" s="16">
        <v>4710</v>
      </c>
      <c r="H56" s="16"/>
      <c r="I56" s="16">
        <v>2714</v>
      </c>
      <c r="J56" s="47"/>
      <c r="K56" s="16">
        <v>4555</v>
      </c>
      <c r="L56" s="47"/>
      <c r="M56" s="16">
        <v>2527</v>
      </c>
    </row>
    <row r="57" spans="1:13">
      <c r="A57" s="37" t="s">
        <v>11</v>
      </c>
      <c r="E57" s="91"/>
      <c r="G57" s="50">
        <f>SUM(G52:G56)</f>
        <v>538771</v>
      </c>
      <c r="H57" s="44"/>
      <c r="I57" s="50">
        <f>SUM(I52:I56)</f>
        <v>745503</v>
      </c>
      <c r="J57" s="44"/>
      <c r="K57" s="50">
        <f>SUM(K52:K56)</f>
        <v>489086</v>
      </c>
      <c r="L57" s="44"/>
      <c r="M57" s="50">
        <f>SUM(M52:M56)</f>
        <v>695654</v>
      </c>
    </row>
    <row r="58" spans="1:13">
      <c r="A58" s="37" t="s">
        <v>19</v>
      </c>
      <c r="E58" s="91"/>
      <c r="G58" s="44"/>
      <c r="H58" s="44"/>
      <c r="I58" s="44"/>
      <c r="J58" s="44"/>
      <c r="K58" s="44"/>
      <c r="L58" s="44"/>
      <c r="M58" s="44"/>
    </row>
    <row r="59" spans="1:13" s="46" customFormat="1">
      <c r="A59" s="89" t="s">
        <v>79</v>
      </c>
      <c r="B59" s="89"/>
      <c r="C59" s="89"/>
      <c r="D59" s="89"/>
      <c r="E59" s="90"/>
      <c r="G59" s="16">
        <v>159910</v>
      </c>
      <c r="H59" s="16"/>
      <c r="I59" s="16">
        <v>387044</v>
      </c>
      <c r="J59" s="47"/>
      <c r="K59" s="46">
        <v>159910</v>
      </c>
      <c r="L59" s="47"/>
      <c r="M59" s="46">
        <v>387044</v>
      </c>
    </row>
    <row r="60" spans="1:13" s="46" customFormat="1">
      <c r="A60" s="89" t="s">
        <v>111</v>
      </c>
      <c r="B60" s="89"/>
      <c r="C60" s="89"/>
      <c r="D60" s="89"/>
      <c r="E60" s="51"/>
      <c r="G60" s="16">
        <v>220189</v>
      </c>
      <c r="H60" s="16"/>
      <c r="I60" s="16">
        <v>174170</v>
      </c>
      <c r="J60" s="47"/>
      <c r="K60" s="16">
        <v>220189</v>
      </c>
      <c r="L60" s="47"/>
      <c r="M60" s="16">
        <v>174170</v>
      </c>
    </row>
    <row r="61" spans="1:13" s="46" customFormat="1">
      <c r="A61" s="89" t="s">
        <v>80</v>
      </c>
      <c r="B61" s="89"/>
      <c r="C61" s="89"/>
      <c r="D61" s="89"/>
      <c r="E61" s="90"/>
      <c r="G61" s="16">
        <v>37324</v>
      </c>
      <c r="H61" s="16"/>
      <c r="I61" s="16">
        <v>38430</v>
      </c>
      <c r="J61" s="47"/>
      <c r="K61" s="16">
        <v>0</v>
      </c>
      <c r="L61" s="47"/>
      <c r="M61" s="16">
        <v>0</v>
      </c>
    </row>
    <row r="62" spans="1:13" s="46" customFormat="1">
      <c r="A62" s="89" t="s">
        <v>89</v>
      </c>
      <c r="B62" s="89"/>
      <c r="C62" s="89"/>
      <c r="D62" s="89"/>
      <c r="E62" s="90"/>
      <c r="G62" s="16">
        <v>10511</v>
      </c>
      <c r="H62" s="16"/>
      <c r="I62" s="16">
        <v>11451</v>
      </c>
      <c r="J62" s="47"/>
      <c r="K62" s="16">
        <v>10503</v>
      </c>
      <c r="L62" s="47"/>
      <c r="M62" s="16">
        <v>11207</v>
      </c>
    </row>
    <row r="63" spans="1:13" s="46" customFormat="1">
      <c r="A63" s="89" t="s">
        <v>37</v>
      </c>
      <c r="B63" s="89"/>
      <c r="C63" s="89"/>
      <c r="D63" s="89"/>
      <c r="E63" s="51"/>
      <c r="G63" s="16">
        <f>27049-1</f>
        <v>27048</v>
      </c>
      <c r="H63" s="16"/>
      <c r="I63" s="16">
        <v>25446</v>
      </c>
      <c r="J63" s="47"/>
      <c r="K63" s="16">
        <v>20512</v>
      </c>
      <c r="L63" s="47"/>
      <c r="M63" s="16">
        <v>19092</v>
      </c>
    </row>
    <row r="64" spans="1:13">
      <c r="A64" s="37" t="s">
        <v>17</v>
      </c>
      <c r="E64" s="91"/>
      <c r="G64" s="50">
        <f>SUM(G59:G63)</f>
        <v>454982</v>
      </c>
      <c r="H64" s="44"/>
      <c r="I64" s="50">
        <f>SUM(I59:I63)</f>
        <v>636541</v>
      </c>
      <c r="J64" s="44"/>
      <c r="K64" s="50">
        <f>SUM(K59:K63)</f>
        <v>411114</v>
      </c>
      <c r="L64" s="44"/>
      <c r="M64" s="50">
        <f>SUM(M59:M63)</f>
        <v>591513</v>
      </c>
    </row>
    <row r="65" spans="1:14">
      <c r="A65" s="92" t="s">
        <v>90</v>
      </c>
      <c r="E65" s="91"/>
      <c r="G65" s="49">
        <f>G57-G64</f>
        <v>83789</v>
      </c>
      <c r="H65" s="44"/>
      <c r="I65" s="49">
        <f>I57-I64</f>
        <v>108962</v>
      </c>
      <c r="J65" s="44"/>
      <c r="K65" s="49">
        <f>K57-K64</f>
        <v>77972</v>
      </c>
      <c r="L65" s="44"/>
      <c r="M65" s="49">
        <f>M57-M64</f>
        <v>104141</v>
      </c>
    </row>
    <row r="66" spans="1:14">
      <c r="A66" s="33" t="s">
        <v>63</v>
      </c>
      <c r="E66" s="91"/>
      <c r="G66" s="18">
        <v>-5894</v>
      </c>
      <c r="H66" s="16"/>
      <c r="I66" s="18">
        <v>-5756</v>
      </c>
      <c r="J66" s="47"/>
      <c r="K66" s="18">
        <v>-2507</v>
      </c>
      <c r="L66" s="47"/>
      <c r="M66" s="18">
        <v>-2559</v>
      </c>
      <c r="N66" s="46"/>
    </row>
    <row r="67" spans="1:14">
      <c r="A67" s="37" t="s">
        <v>61</v>
      </c>
      <c r="E67" s="91"/>
      <c r="G67" s="44">
        <f>SUM(G65:G66)</f>
        <v>77895</v>
      </c>
      <c r="H67" s="44"/>
      <c r="I67" s="44">
        <f>SUM(I65:I66)</f>
        <v>103206</v>
      </c>
      <c r="J67" s="1"/>
      <c r="K67" s="44">
        <f>SUM(K65:K66)</f>
        <v>75465</v>
      </c>
      <c r="L67" s="24"/>
      <c r="M67" s="44">
        <f>SUM(M65:M66)</f>
        <v>101582</v>
      </c>
    </row>
    <row r="68" spans="1:14">
      <c r="A68" s="33" t="s">
        <v>51</v>
      </c>
      <c r="E68" s="91"/>
      <c r="G68" s="18">
        <v>-15632</v>
      </c>
      <c r="H68" s="19"/>
      <c r="I68" s="18">
        <v>-20878</v>
      </c>
      <c r="J68" s="47"/>
      <c r="K68" s="18">
        <v>-15544</v>
      </c>
      <c r="L68" s="47"/>
      <c r="M68" s="18">
        <v>-20745</v>
      </c>
    </row>
    <row r="69" spans="1:14">
      <c r="A69" s="37" t="s">
        <v>54</v>
      </c>
      <c r="E69" s="91"/>
      <c r="G69" s="50">
        <f>SUM(G67:G68)</f>
        <v>62263</v>
      </c>
      <c r="H69" s="44"/>
      <c r="I69" s="50">
        <f>SUM(I67:I68)</f>
        <v>82328</v>
      </c>
      <c r="J69" s="44"/>
      <c r="K69" s="50">
        <f>SUM(K67:K68)</f>
        <v>59921</v>
      </c>
      <c r="L69" s="44"/>
      <c r="M69" s="50">
        <f>SUM(M67:M68)</f>
        <v>80837</v>
      </c>
    </row>
    <row r="70" spans="1:14" ht="13.5" customHeight="1">
      <c r="E70" s="91"/>
      <c r="G70" s="44"/>
      <c r="H70" s="44"/>
      <c r="I70" s="44"/>
      <c r="J70" s="44"/>
      <c r="K70" s="2"/>
      <c r="L70" s="44"/>
      <c r="M70" s="2"/>
    </row>
    <row r="71" spans="1:14">
      <c r="A71" s="37" t="s">
        <v>91</v>
      </c>
      <c r="E71" s="91"/>
      <c r="G71" s="45"/>
      <c r="H71" s="44"/>
      <c r="I71" s="45"/>
      <c r="J71" s="44"/>
      <c r="K71" s="44"/>
      <c r="L71" s="44"/>
      <c r="M71" s="44"/>
    </row>
    <row r="72" spans="1:14">
      <c r="A72" s="37" t="s">
        <v>92</v>
      </c>
      <c r="E72" s="91"/>
      <c r="G72" s="93">
        <v>0</v>
      </c>
      <c r="H72" s="44"/>
      <c r="I72" s="93">
        <v>0</v>
      </c>
      <c r="J72" s="44"/>
      <c r="K72" s="93">
        <v>0</v>
      </c>
      <c r="L72" s="44"/>
      <c r="M72" s="93">
        <v>0</v>
      </c>
    </row>
    <row r="73" spans="1:14" ht="13.5" customHeight="1">
      <c r="G73" s="44"/>
      <c r="H73" s="44"/>
      <c r="I73" s="44"/>
      <c r="J73" s="44"/>
      <c r="K73" s="44"/>
      <c r="L73" s="44"/>
      <c r="M73" s="44"/>
    </row>
    <row r="74" spans="1:14" ht="21.75" thickBot="1">
      <c r="A74" s="37" t="s">
        <v>113</v>
      </c>
      <c r="E74" s="91"/>
      <c r="G74" s="94">
        <f>G69+G72</f>
        <v>62263</v>
      </c>
      <c r="H74" s="44"/>
      <c r="I74" s="94">
        <f>I69+I72</f>
        <v>82328</v>
      </c>
      <c r="J74" s="44"/>
      <c r="K74" s="94">
        <f>K69+K72</f>
        <v>59921</v>
      </c>
      <c r="L74" s="44"/>
      <c r="M74" s="94">
        <f>M69+M72</f>
        <v>80837</v>
      </c>
    </row>
    <row r="75" spans="1:14" ht="13.5" customHeight="1" thickTop="1">
      <c r="A75" s="37"/>
      <c r="E75" s="91"/>
      <c r="G75" s="44"/>
      <c r="H75" s="44"/>
      <c r="I75" s="44"/>
      <c r="J75" s="44"/>
      <c r="K75" s="44"/>
      <c r="L75" s="44"/>
      <c r="M75" s="44"/>
    </row>
    <row r="76" spans="1:14">
      <c r="A76" s="37" t="s">
        <v>46</v>
      </c>
      <c r="E76" s="91"/>
      <c r="G76" s="45"/>
      <c r="H76" s="44"/>
      <c r="I76" s="45"/>
      <c r="J76" s="44"/>
      <c r="K76" s="44"/>
      <c r="L76" s="44"/>
      <c r="M76" s="44"/>
    </row>
    <row r="77" spans="1:14" ht="21.75" thickBot="1">
      <c r="A77" s="33" t="s">
        <v>112</v>
      </c>
      <c r="E77" s="91"/>
      <c r="G77" s="44">
        <f>G79-G78</f>
        <v>61745</v>
      </c>
      <c r="H77" s="44"/>
      <c r="I77" s="44">
        <f>I79-I78</f>
        <v>81961</v>
      </c>
      <c r="J77" s="44"/>
      <c r="K77" s="94">
        <f>K74</f>
        <v>59921</v>
      </c>
      <c r="L77" s="44"/>
      <c r="M77" s="94">
        <f>M74</f>
        <v>80837</v>
      </c>
    </row>
    <row r="78" spans="1:14" ht="21.75" thickTop="1">
      <c r="A78" s="33" t="s">
        <v>47</v>
      </c>
      <c r="E78" s="91"/>
      <c r="G78" s="44">
        <v>518</v>
      </c>
      <c r="H78" s="44"/>
      <c r="I78" s="44">
        <v>367</v>
      </c>
      <c r="J78" s="44"/>
      <c r="K78" s="44"/>
      <c r="L78" s="44"/>
      <c r="M78" s="44"/>
    </row>
    <row r="79" spans="1:14" ht="21.75" thickBot="1">
      <c r="G79" s="52">
        <f>SUM(G74)</f>
        <v>62263</v>
      </c>
      <c r="H79" s="44"/>
      <c r="I79" s="52">
        <f>SUM(I74)</f>
        <v>82328</v>
      </c>
      <c r="J79" s="44"/>
      <c r="K79" s="44"/>
      <c r="L79" s="44"/>
      <c r="M79" s="44"/>
    </row>
    <row r="80" spans="1:14" s="37" customFormat="1" ht="21.75" thickTop="1">
      <c r="A80" s="37" t="s">
        <v>120</v>
      </c>
      <c r="E80" s="91"/>
      <c r="F80" s="95"/>
      <c r="G80" s="96"/>
      <c r="H80" s="96"/>
      <c r="I80" s="96"/>
      <c r="J80" s="96"/>
      <c r="K80" s="96"/>
      <c r="L80" s="96"/>
      <c r="M80" s="96"/>
    </row>
    <row r="81" spans="1:13" s="37" customFormat="1">
      <c r="A81" s="33" t="s">
        <v>118</v>
      </c>
      <c r="E81" s="91"/>
      <c r="F81" s="95"/>
      <c r="G81" s="96"/>
      <c r="H81" s="96"/>
      <c r="I81" s="96"/>
      <c r="J81" s="96"/>
      <c r="K81" s="96"/>
      <c r="L81" s="96"/>
      <c r="M81" s="96"/>
    </row>
    <row r="82" spans="1:13" ht="21.75" thickBot="1">
      <c r="A82" s="33" t="s">
        <v>119</v>
      </c>
      <c r="G82" s="97">
        <f>G77/600735</f>
        <v>0.10278242486287631</v>
      </c>
      <c r="I82" s="97">
        <f>I77/600735</f>
        <v>0.13643453436207312</v>
      </c>
      <c r="K82" s="97">
        <v>9.9746310347008829E-2</v>
      </c>
      <c r="L82" s="98"/>
      <c r="M82" s="97">
        <v>0.13456337784547265</v>
      </c>
    </row>
    <row r="83" spans="1:13" ht="13.5" customHeight="1" thickTop="1"/>
    <row r="84" spans="1:13">
      <c r="A84" s="33" t="s">
        <v>24</v>
      </c>
      <c r="E84" s="33"/>
      <c r="F84" s="33"/>
      <c r="G84" s="33"/>
      <c r="I84" s="33"/>
    </row>
    <row r="85" spans="1:13">
      <c r="E85" s="33"/>
      <c r="F85" s="33"/>
      <c r="G85" s="33"/>
      <c r="I85" s="33"/>
    </row>
  </sheetData>
  <customSheetViews>
    <customSheetView guid="{023F4730-2179-4D0D-B719-7191D84F277B}" showPageBreaks="1" showGridLines="0" printArea="1" view="pageBreakPreview">
      <pane xSplit="6" ySplit="2" topLeftCell="G39" activePane="bottomRight" state="frozen"/>
      <selection pane="bottomRight" activeCell="K60" sqref="K60"/>
      <rowBreaks count="5" manualBreakCount="5">
        <brk id="44" max="12" man="1"/>
        <brk id="88" max="12" man="1"/>
        <brk id="132" max="12" man="1"/>
        <brk id="201" max="12" man="1"/>
        <brk id="246" max="12" man="1"/>
      </rowBreaks>
      <pageMargins left="0.98425196850393704" right="0.27559055118110237" top="0.70866141732283472" bottom="0.19685039370078741" header="0.19685039370078741" footer="0.19685039370078741"/>
      <pageSetup paperSize="9" scale="85" firstPageNumber="3" fitToHeight="6" orientation="portrait" useFirstPageNumber="1" r:id="rId1"/>
      <headerFooter alignWithMargins="0"/>
    </customSheetView>
  </customSheetViews>
  <mergeCells count="2">
    <mergeCell ref="A2:M2"/>
    <mergeCell ref="A44:M44"/>
  </mergeCells>
  <printOptions horizontalCentered="1"/>
  <pageMargins left="0.86614173228346458" right="0" top="0.78740157480314965" bottom="0.39370078740157483" header="0.19685039370078741" footer="0.19685039370078741"/>
  <pageSetup paperSize="9" scale="90" firstPageNumber="3" fitToHeight="6" orientation="portrait" useFirstPageNumber="1" r:id="rId2"/>
  <rowBreaks count="3" manualBreakCount="3">
    <brk id="42" max="16383" man="1"/>
    <brk id="109" max="12" man="1"/>
    <brk id="154" max="12" man="1"/>
  </rowBreaks>
  <customProperties>
    <customPr name="EpmWorksheetKeyString_GUID" r:id="rId3"/>
    <customPr name="FPMExcelClientCellBasedFunctionStatus" r:id="rId4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95"/>
  <sheetViews>
    <sheetView showGridLines="0" view="pageBreakPreview" zoomScale="72" zoomScaleNormal="91" zoomScaleSheetLayoutView="72" workbookViewId="0"/>
  </sheetViews>
  <sheetFormatPr defaultColWidth="9.140625" defaultRowHeight="20.100000000000001" customHeight="1"/>
  <cols>
    <col min="1" max="1" width="2.7109375" style="53" customWidth="1"/>
    <col min="2" max="2" width="30.7109375" style="53" customWidth="1"/>
    <col min="3" max="3" width="7.7109375" style="53" customWidth="1"/>
    <col min="4" max="4" width="1.7109375" style="53" customWidth="1"/>
    <col min="5" max="5" width="15.7109375" style="53" customWidth="1"/>
    <col min="6" max="6" width="1.7109375" style="53" customWidth="1"/>
    <col min="7" max="7" width="15.7109375" style="53" customWidth="1"/>
    <col min="8" max="8" width="1.7109375" style="53" customWidth="1"/>
    <col min="9" max="9" width="15.7109375" style="53" customWidth="1"/>
    <col min="10" max="10" width="1.7109375" style="53" customWidth="1"/>
    <col min="11" max="11" width="15.7109375" style="53" customWidth="1"/>
    <col min="12" max="12" width="1.7109375" style="53" customWidth="1"/>
    <col min="13" max="13" width="15.7109375" style="53" customWidth="1"/>
    <col min="14" max="14" width="1.7109375" style="53" customWidth="1"/>
    <col min="15" max="15" width="15.7109375" style="53" customWidth="1"/>
    <col min="16" max="16" width="1.7109375" style="53" customWidth="1"/>
    <col min="17" max="17" width="15.7109375" style="53" customWidth="1"/>
    <col min="18" max="18" width="1.7109375" style="53" customWidth="1"/>
    <col min="19" max="19" width="15.7109375" style="53" customWidth="1"/>
    <col min="20" max="20" width="1.7109375" style="53" customWidth="1"/>
    <col min="21" max="16384" width="9.140625" style="53"/>
  </cols>
  <sheetData>
    <row r="1" spans="1:20" ht="20.100000000000001" customHeight="1">
      <c r="S1" s="54" t="s">
        <v>60</v>
      </c>
    </row>
    <row r="2" spans="1:20" ht="20.100000000000001" customHeight="1">
      <c r="A2" s="76" t="s">
        <v>67</v>
      </c>
      <c r="B2" s="76"/>
      <c r="C2" s="76"/>
      <c r="D2" s="76"/>
      <c r="E2" s="77"/>
      <c r="F2" s="77"/>
      <c r="G2" s="78"/>
      <c r="H2" s="78"/>
      <c r="I2" s="78"/>
      <c r="J2" s="78"/>
      <c r="L2" s="79"/>
      <c r="M2" s="59"/>
      <c r="N2" s="59"/>
      <c r="P2" s="59"/>
      <c r="R2" s="59"/>
      <c r="S2" s="60"/>
    </row>
    <row r="3" spans="1:20" ht="20.100000000000001" customHeight="1">
      <c r="A3" s="76" t="s">
        <v>157</v>
      </c>
      <c r="B3" s="76"/>
      <c r="C3" s="76"/>
      <c r="D3" s="76"/>
      <c r="E3" s="76"/>
      <c r="F3" s="76"/>
      <c r="G3" s="77"/>
      <c r="H3" s="80" t="s">
        <v>64</v>
      </c>
      <c r="I3" s="77"/>
      <c r="J3" s="80" t="s">
        <v>64</v>
      </c>
      <c r="L3" s="79"/>
      <c r="M3" s="59"/>
      <c r="N3" s="59"/>
      <c r="P3" s="59"/>
      <c r="R3" s="59"/>
      <c r="S3" s="60"/>
    </row>
    <row r="4" spans="1:20" ht="20.100000000000001" customHeight="1">
      <c r="A4" s="76" t="s">
        <v>150</v>
      </c>
      <c r="B4" s="76"/>
      <c r="C4" s="76"/>
      <c r="D4" s="76"/>
      <c r="E4" s="77"/>
      <c r="F4" s="77"/>
      <c r="G4" s="77"/>
      <c r="H4" s="77"/>
      <c r="I4" s="77"/>
      <c r="J4" s="77"/>
      <c r="K4" s="59"/>
      <c r="L4" s="59"/>
      <c r="M4" s="59"/>
      <c r="N4" s="59"/>
      <c r="P4" s="59"/>
      <c r="R4" s="59"/>
    </row>
    <row r="5" spans="1:20" ht="20.100000000000001" customHeight="1">
      <c r="A5" s="63"/>
      <c r="B5" s="63"/>
      <c r="C5" s="63"/>
      <c r="D5" s="63"/>
      <c r="E5" s="63"/>
      <c r="F5" s="63"/>
      <c r="S5" s="64" t="s">
        <v>53</v>
      </c>
    </row>
    <row r="6" spans="1:20" ht="20.100000000000001" customHeight="1">
      <c r="A6" s="63"/>
      <c r="B6" s="63"/>
      <c r="C6" s="63"/>
      <c r="D6" s="63"/>
      <c r="E6" s="119" t="s">
        <v>23</v>
      </c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5"/>
    </row>
    <row r="7" spans="1:20" ht="20.100000000000001" customHeight="1">
      <c r="A7" s="63"/>
      <c r="B7" s="63"/>
      <c r="C7" s="63"/>
      <c r="D7" s="63"/>
      <c r="E7" s="120" t="s">
        <v>40</v>
      </c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63"/>
      <c r="Q7" s="63"/>
      <c r="R7" s="63"/>
      <c r="S7" s="63"/>
      <c r="T7" s="5"/>
    </row>
    <row r="8" spans="1:20" ht="20.100000000000001" customHeight="1">
      <c r="A8" s="63"/>
      <c r="B8" s="63"/>
      <c r="C8" s="63"/>
      <c r="I8" s="81" t="s">
        <v>129</v>
      </c>
      <c r="K8" s="119" t="s">
        <v>34</v>
      </c>
      <c r="L8" s="119"/>
      <c r="M8" s="119"/>
      <c r="N8" s="63"/>
      <c r="Q8" s="63" t="s">
        <v>95</v>
      </c>
      <c r="R8" s="63"/>
      <c r="S8" s="63"/>
      <c r="T8" s="5"/>
    </row>
    <row r="9" spans="1:20" ht="20.100000000000001" customHeight="1">
      <c r="A9" s="63"/>
      <c r="B9" s="63"/>
      <c r="C9" s="63"/>
      <c r="I9" s="81" t="s">
        <v>130</v>
      </c>
      <c r="K9" s="63" t="s">
        <v>85</v>
      </c>
      <c r="L9" s="63"/>
      <c r="M9" s="63"/>
      <c r="N9" s="63"/>
      <c r="O9" s="63" t="s">
        <v>83</v>
      </c>
      <c r="P9" s="63"/>
      <c r="Q9" s="82" t="s">
        <v>123</v>
      </c>
      <c r="R9" s="63"/>
      <c r="S9" s="63"/>
      <c r="T9" s="5"/>
    </row>
    <row r="10" spans="1:20" ht="20.100000000000001" customHeight="1">
      <c r="A10" s="63"/>
      <c r="B10" s="63"/>
      <c r="C10" s="63"/>
      <c r="E10" s="82" t="s">
        <v>158</v>
      </c>
      <c r="F10" s="63"/>
      <c r="G10" s="63" t="s">
        <v>59</v>
      </c>
      <c r="H10" s="63"/>
      <c r="I10" s="81" t="s">
        <v>131</v>
      </c>
      <c r="J10" s="63"/>
      <c r="K10" s="63" t="s">
        <v>86</v>
      </c>
      <c r="L10" s="63"/>
      <c r="M10" s="63"/>
      <c r="N10" s="63"/>
      <c r="O10" s="63" t="s">
        <v>52</v>
      </c>
      <c r="P10" s="63"/>
      <c r="Q10" s="82" t="s">
        <v>124</v>
      </c>
      <c r="R10" s="63"/>
      <c r="S10" s="63" t="s">
        <v>83</v>
      </c>
      <c r="T10" s="5"/>
    </row>
    <row r="11" spans="1:20" ht="20.100000000000001" customHeight="1">
      <c r="A11" s="63"/>
      <c r="B11" s="63"/>
      <c r="C11" s="83"/>
      <c r="D11" s="63"/>
      <c r="E11" s="116" t="s">
        <v>159</v>
      </c>
      <c r="F11" s="63"/>
      <c r="G11" s="65" t="s">
        <v>82</v>
      </c>
      <c r="H11" s="63"/>
      <c r="I11" s="84" t="s">
        <v>132</v>
      </c>
      <c r="J11" s="63"/>
      <c r="K11" s="65" t="s">
        <v>81</v>
      </c>
      <c r="L11" s="63"/>
      <c r="M11" s="65" t="s">
        <v>28</v>
      </c>
      <c r="N11" s="67"/>
      <c r="O11" s="65" t="s">
        <v>93</v>
      </c>
      <c r="P11" s="67"/>
      <c r="Q11" s="65" t="s">
        <v>94</v>
      </c>
      <c r="R11" s="67"/>
      <c r="S11" s="65" t="s">
        <v>52</v>
      </c>
      <c r="T11" s="4"/>
    </row>
    <row r="12" spans="1:20" ht="20.100000000000001" customHeight="1">
      <c r="A12" s="68" t="s">
        <v>126</v>
      </c>
      <c r="B12" s="69"/>
      <c r="C12" s="63"/>
      <c r="D12" s="63"/>
      <c r="E12" s="9">
        <v>300367</v>
      </c>
      <c r="F12" s="9"/>
      <c r="G12" s="9">
        <v>225541</v>
      </c>
      <c r="H12" s="9"/>
      <c r="I12" s="9">
        <v>-7746</v>
      </c>
      <c r="J12" s="9"/>
      <c r="K12" s="9">
        <v>28850</v>
      </c>
      <c r="L12" s="9"/>
      <c r="M12" s="9">
        <v>205755</v>
      </c>
      <c r="N12" s="9"/>
      <c r="O12" s="29">
        <f t="shared" ref="O12:O14" si="0">SUM(E12:M12)</f>
        <v>752767</v>
      </c>
      <c r="P12" s="9"/>
      <c r="Q12" s="9">
        <v>67864</v>
      </c>
      <c r="R12" s="9"/>
      <c r="S12" s="9">
        <f>SUM(O12:Q12)</f>
        <v>820631</v>
      </c>
      <c r="T12" s="4"/>
    </row>
    <row r="13" spans="1:20" ht="20.100000000000001" customHeight="1">
      <c r="A13" s="70" t="s">
        <v>54</v>
      </c>
      <c r="B13" s="85"/>
      <c r="C13" s="63"/>
      <c r="D13" s="63"/>
      <c r="E13" s="9">
        <v>0</v>
      </c>
      <c r="F13" s="9"/>
      <c r="G13" s="9">
        <v>0</v>
      </c>
      <c r="H13" s="9"/>
      <c r="I13" s="9">
        <v>0</v>
      </c>
      <c r="J13" s="9"/>
      <c r="K13" s="9">
        <v>0</v>
      </c>
      <c r="L13" s="9"/>
      <c r="M13" s="9">
        <v>81961</v>
      </c>
      <c r="N13" s="9"/>
      <c r="O13" s="29">
        <f t="shared" si="0"/>
        <v>81961</v>
      </c>
      <c r="P13" s="9"/>
      <c r="Q13" s="9">
        <v>367</v>
      </c>
      <c r="R13" s="9"/>
      <c r="S13" s="9">
        <f t="shared" ref="S13:S14" si="1">SUM(O13:Q13)</f>
        <v>82328</v>
      </c>
      <c r="T13" s="4"/>
    </row>
    <row r="14" spans="1:20" ht="20.100000000000001" customHeight="1">
      <c r="A14" s="86" t="s">
        <v>92</v>
      </c>
      <c r="B14" s="85"/>
      <c r="C14" s="63"/>
      <c r="D14" s="63"/>
      <c r="E14" s="11">
        <v>0</v>
      </c>
      <c r="F14" s="9"/>
      <c r="G14" s="11">
        <v>0</v>
      </c>
      <c r="H14" s="9"/>
      <c r="I14" s="11">
        <v>0</v>
      </c>
      <c r="J14" s="9"/>
      <c r="K14" s="11">
        <v>0</v>
      </c>
      <c r="L14" s="9"/>
      <c r="M14" s="11">
        <v>0</v>
      </c>
      <c r="N14" s="9"/>
      <c r="O14" s="27">
        <f t="shared" si="0"/>
        <v>0</v>
      </c>
      <c r="P14" s="9"/>
      <c r="Q14" s="11">
        <v>0</v>
      </c>
      <c r="R14" s="9"/>
      <c r="S14" s="11">
        <f t="shared" si="1"/>
        <v>0</v>
      </c>
      <c r="T14" s="4"/>
    </row>
    <row r="15" spans="1:20" ht="20.100000000000001" customHeight="1">
      <c r="A15" s="53" t="s">
        <v>113</v>
      </c>
      <c r="C15" s="63"/>
      <c r="D15" s="63"/>
      <c r="E15" s="14">
        <f>SUM(E13:E14)</f>
        <v>0</v>
      </c>
      <c r="F15" s="9"/>
      <c r="G15" s="14">
        <f>SUM(G13:G14)</f>
        <v>0</v>
      </c>
      <c r="H15" s="9"/>
      <c r="I15" s="14">
        <f>SUM(I13:I14)</f>
        <v>0</v>
      </c>
      <c r="J15" s="9"/>
      <c r="K15" s="14">
        <f>SUM(K13:K14)</f>
        <v>0</v>
      </c>
      <c r="L15" s="9"/>
      <c r="M15" s="14">
        <f>SUM(M13:M14)</f>
        <v>81961</v>
      </c>
      <c r="N15" s="9"/>
      <c r="O15" s="14">
        <f>SUM(O13:O14)</f>
        <v>81961</v>
      </c>
      <c r="P15" s="9"/>
      <c r="Q15" s="14">
        <f>SUM(Q13:Q14)</f>
        <v>367</v>
      </c>
      <c r="R15" s="9"/>
      <c r="S15" s="14">
        <f>SUM(S13:S14)</f>
        <v>82328</v>
      </c>
      <c r="T15" s="4"/>
    </row>
    <row r="16" spans="1:20" ht="20.100000000000001" customHeight="1">
      <c r="A16" s="71" t="s">
        <v>143</v>
      </c>
      <c r="D16" s="3"/>
      <c r="E16" s="9">
        <v>0</v>
      </c>
      <c r="F16" s="9"/>
      <c r="G16" s="9">
        <v>0</v>
      </c>
      <c r="H16" s="9"/>
      <c r="I16" s="9">
        <v>0</v>
      </c>
      <c r="J16" s="9"/>
      <c r="K16" s="9">
        <v>0</v>
      </c>
      <c r="L16" s="9"/>
      <c r="M16" s="9">
        <v>-120147</v>
      </c>
      <c r="N16" s="9"/>
      <c r="O16" s="29">
        <f>SUM(E16:M16)</f>
        <v>-120147</v>
      </c>
      <c r="P16" s="9"/>
      <c r="Q16" s="9">
        <v>0</v>
      </c>
      <c r="R16" s="9"/>
      <c r="S16" s="9">
        <f>SUM(O16:Q16)</f>
        <v>-120147</v>
      </c>
    </row>
    <row r="17" spans="1:20" ht="20.100000000000001" customHeight="1" thickBot="1">
      <c r="A17" s="72" t="s">
        <v>127</v>
      </c>
      <c r="B17" s="72"/>
      <c r="C17" s="87"/>
      <c r="D17" s="72"/>
      <c r="E17" s="15">
        <f>SUM(E12:E16)-E15</f>
        <v>300367</v>
      </c>
      <c r="F17" s="88"/>
      <c r="G17" s="15">
        <f>SUM(G12:G16)-G15</f>
        <v>225541</v>
      </c>
      <c r="H17" s="88"/>
      <c r="I17" s="15">
        <f>SUM(I12:I16)-I15</f>
        <v>-7746</v>
      </c>
      <c r="J17" s="88"/>
      <c r="K17" s="15">
        <f>SUM(K12:K16)-K15</f>
        <v>28850</v>
      </c>
      <c r="L17" s="9"/>
      <c r="M17" s="15">
        <f>SUM(M12:M16)-M15</f>
        <v>167569</v>
      </c>
      <c r="N17" s="9"/>
      <c r="O17" s="15">
        <f>SUM(O12:O16)-O15</f>
        <v>714581</v>
      </c>
      <c r="P17" s="9"/>
      <c r="Q17" s="15">
        <f>SUM(Q12:Q16)-Q15</f>
        <v>68231</v>
      </c>
      <c r="R17" s="9"/>
      <c r="S17" s="15">
        <f>SUM(S12:S16)-S15</f>
        <v>782812</v>
      </c>
      <c r="T17" s="4"/>
    </row>
    <row r="18" spans="1:20" ht="20.100000000000001" customHeight="1" thickTop="1">
      <c r="A18" s="72"/>
      <c r="B18" s="72"/>
      <c r="C18" s="72"/>
      <c r="D18" s="72"/>
      <c r="E18" s="9"/>
      <c r="F18" s="13"/>
      <c r="G18" s="9"/>
      <c r="H18" s="13"/>
      <c r="I18" s="9"/>
      <c r="J18" s="13"/>
      <c r="K18" s="9"/>
      <c r="L18" s="13"/>
      <c r="M18" s="9"/>
      <c r="N18" s="13"/>
      <c r="O18" s="9"/>
      <c r="P18" s="13"/>
      <c r="Q18" s="9"/>
      <c r="R18" s="13"/>
      <c r="S18" s="9"/>
      <c r="T18" s="4"/>
    </row>
    <row r="19" spans="1:20" ht="20.100000000000001" customHeight="1">
      <c r="A19" s="68" t="s">
        <v>152</v>
      </c>
      <c r="D19" s="3"/>
      <c r="E19" s="29">
        <v>300367</v>
      </c>
      <c r="F19" s="29"/>
      <c r="G19" s="29">
        <v>225541</v>
      </c>
      <c r="H19" s="29"/>
      <c r="I19" s="29">
        <v>-7746</v>
      </c>
      <c r="J19" s="29"/>
      <c r="K19" s="29">
        <v>33000</v>
      </c>
      <c r="L19" s="29"/>
      <c r="M19" s="29">
        <v>282884</v>
      </c>
      <c r="N19" s="29"/>
      <c r="O19" s="29">
        <f>SUM(E19:M19)</f>
        <v>834046</v>
      </c>
      <c r="P19" s="29"/>
      <c r="Q19" s="23">
        <v>68194</v>
      </c>
      <c r="R19" s="29"/>
      <c r="S19" s="29">
        <f>SUM(O19:Q19)</f>
        <v>902240</v>
      </c>
    </row>
    <row r="20" spans="1:20" ht="20.100000000000001" customHeight="1">
      <c r="A20" s="70" t="s">
        <v>54</v>
      </c>
      <c r="B20" s="85"/>
      <c r="C20" s="63"/>
      <c r="D20" s="63"/>
      <c r="E20" s="9">
        <v>0</v>
      </c>
      <c r="F20" s="9"/>
      <c r="G20" s="9">
        <v>0</v>
      </c>
      <c r="H20" s="9"/>
      <c r="I20" s="9">
        <v>0</v>
      </c>
      <c r="J20" s="9"/>
      <c r="K20" s="9">
        <v>0</v>
      </c>
      <c r="L20" s="9"/>
      <c r="M20" s="9">
        <f>'PL-T'!G77</f>
        <v>61745</v>
      </c>
      <c r="N20" s="9"/>
      <c r="O20" s="9">
        <f>SUM(E20:M20)</f>
        <v>61745</v>
      </c>
      <c r="P20" s="9"/>
      <c r="Q20" s="9">
        <f>'PL-T'!G78</f>
        <v>518</v>
      </c>
      <c r="R20" s="9"/>
      <c r="S20" s="9">
        <f t="shared" ref="S20:S21" si="2">SUM(O20:Q20)</f>
        <v>62263</v>
      </c>
      <c r="T20" s="4"/>
    </row>
    <row r="21" spans="1:20" ht="20.100000000000001" customHeight="1">
      <c r="A21" s="86" t="s">
        <v>92</v>
      </c>
      <c r="B21" s="85"/>
      <c r="C21" s="63"/>
      <c r="D21" s="63"/>
      <c r="E21" s="11">
        <v>0</v>
      </c>
      <c r="F21" s="9"/>
      <c r="G21" s="11">
        <v>0</v>
      </c>
      <c r="H21" s="9"/>
      <c r="I21" s="11">
        <v>0</v>
      </c>
      <c r="J21" s="9"/>
      <c r="K21" s="11">
        <v>0</v>
      </c>
      <c r="L21" s="9"/>
      <c r="M21" s="11">
        <v>0</v>
      </c>
      <c r="N21" s="9"/>
      <c r="O21" s="11">
        <f>SUM(E21:M21)</f>
        <v>0</v>
      </c>
      <c r="P21" s="9"/>
      <c r="Q21" s="11">
        <v>0</v>
      </c>
      <c r="R21" s="9"/>
      <c r="S21" s="11">
        <f t="shared" si="2"/>
        <v>0</v>
      </c>
      <c r="T21" s="4"/>
    </row>
    <row r="22" spans="1:20" ht="20.100000000000001" customHeight="1">
      <c r="A22" s="53" t="s">
        <v>113</v>
      </c>
      <c r="C22" s="63"/>
      <c r="D22" s="63"/>
      <c r="E22" s="14">
        <f>SUM(E20:E21)</f>
        <v>0</v>
      </c>
      <c r="F22" s="9"/>
      <c r="G22" s="14">
        <f>SUM(G20:G21)</f>
        <v>0</v>
      </c>
      <c r="H22" s="9"/>
      <c r="I22" s="14">
        <f>SUM(I20:I21)</f>
        <v>0</v>
      </c>
      <c r="J22" s="9"/>
      <c r="K22" s="14">
        <f>SUM(K20:K21)</f>
        <v>0</v>
      </c>
      <c r="L22" s="9"/>
      <c r="M22" s="14">
        <f>SUM(M20:M21)</f>
        <v>61745</v>
      </c>
      <c r="N22" s="9"/>
      <c r="O22" s="14">
        <f>SUM(O20:O21)</f>
        <v>61745</v>
      </c>
      <c r="P22" s="9"/>
      <c r="Q22" s="14">
        <f>SUM(Q20:Q21)</f>
        <v>518</v>
      </c>
      <c r="R22" s="9"/>
      <c r="S22" s="14">
        <f>SUM(S20:S21)</f>
        <v>62263</v>
      </c>
      <c r="T22" s="4"/>
    </row>
    <row r="23" spans="1:20" ht="20.100000000000001" customHeight="1">
      <c r="A23" s="71" t="s">
        <v>143</v>
      </c>
      <c r="D23" s="3"/>
      <c r="E23" s="9">
        <v>0</v>
      </c>
      <c r="F23" s="9"/>
      <c r="G23" s="9">
        <v>0</v>
      </c>
      <c r="H23" s="9"/>
      <c r="I23" s="9">
        <v>0</v>
      </c>
      <c r="J23" s="9"/>
      <c r="K23" s="9">
        <v>0</v>
      </c>
      <c r="L23" s="9"/>
      <c r="M23" s="9">
        <v>-180221</v>
      </c>
      <c r="N23" s="9"/>
      <c r="O23" s="9">
        <f>SUM(E23:M23)</f>
        <v>-180221</v>
      </c>
      <c r="P23" s="9"/>
      <c r="Q23" s="9">
        <v>0</v>
      </c>
      <c r="R23" s="9"/>
      <c r="S23" s="9">
        <f>SUM(O23:Q23)</f>
        <v>-180221</v>
      </c>
    </row>
    <row r="24" spans="1:20" ht="20.100000000000001" customHeight="1" thickBot="1">
      <c r="A24" s="72" t="s">
        <v>153</v>
      </c>
      <c r="E24" s="15">
        <f>SUM(E19:E23)-E22</f>
        <v>300367</v>
      </c>
      <c r="F24" s="88"/>
      <c r="G24" s="15">
        <f>SUM(G19:G23)-G22</f>
        <v>225541</v>
      </c>
      <c r="H24" s="88"/>
      <c r="I24" s="15">
        <f>SUM(I19:I23)-I22</f>
        <v>-7746</v>
      </c>
      <c r="J24" s="88"/>
      <c r="K24" s="15">
        <f>SUM(K19:K23)-K22</f>
        <v>33000</v>
      </c>
      <c r="L24" s="9"/>
      <c r="M24" s="15">
        <f>SUM(M19:M23)-M22</f>
        <v>164408</v>
      </c>
      <c r="N24" s="9"/>
      <c r="O24" s="15">
        <f>SUM(O19:O23)-O22</f>
        <v>715570</v>
      </c>
      <c r="P24" s="9"/>
      <c r="Q24" s="15">
        <f>SUM(Q19:Q23)-Q22</f>
        <v>68712</v>
      </c>
      <c r="R24" s="9"/>
      <c r="S24" s="15">
        <f>SUM(S19:S23)-S22</f>
        <v>784282</v>
      </c>
    </row>
    <row r="25" spans="1:20" ht="20.100000000000001" customHeight="1" thickTop="1">
      <c r="S25" s="88"/>
    </row>
    <row r="26" spans="1:20" ht="20.100000000000001" customHeight="1">
      <c r="A26" s="74" t="s">
        <v>24</v>
      </c>
    </row>
    <row r="36" spans="12:13" ht="20.100000000000001" customHeight="1">
      <c r="L36" s="75"/>
    </row>
    <row r="41" spans="12:13" ht="20.100000000000001" customHeight="1">
      <c r="M41" s="59"/>
    </row>
    <row r="80" spans="13:13" ht="20.100000000000001" customHeight="1">
      <c r="M80" s="59"/>
    </row>
    <row r="95" spans="16:16" ht="20.100000000000001" customHeight="1">
      <c r="P95" s="75"/>
    </row>
  </sheetData>
  <mergeCells count="3">
    <mergeCell ref="E6:S6"/>
    <mergeCell ref="K8:M8"/>
    <mergeCell ref="E7:O7"/>
  </mergeCells>
  <printOptions horizontalCentered="1"/>
  <pageMargins left="0.39370078740157483" right="0.19685039370078741" top="0.59055118110236227" bottom="0" header="0.39370078740157483" footer="0.15748031496062992"/>
  <pageSetup paperSize="9" scale="90" firstPageNumber="8" fitToHeight="2" orientation="landscape" useFirstPageNumber="1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31"/>
  <sheetViews>
    <sheetView showGridLines="0" view="pageBreakPreview" zoomScale="85" zoomScaleNormal="110" zoomScaleSheetLayoutView="85" workbookViewId="0"/>
  </sheetViews>
  <sheetFormatPr defaultColWidth="9.140625" defaultRowHeight="21.95" customHeight="1"/>
  <cols>
    <col min="1" max="1" width="2.7109375" style="53" customWidth="1"/>
    <col min="2" max="2" width="58.140625" style="53" customWidth="1"/>
    <col min="3" max="3" width="10.7109375" style="53" customWidth="1"/>
    <col min="4" max="4" width="1.7109375" style="53" customWidth="1"/>
    <col min="5" max="5" width="15.7109375" style="53" customWidth="1"/>
    <col min="6" max="6" width="1.7109375" style="53" customWidth="1"/>
    <col min="7" max="7" width="15.7109375" style="53" customWidth="1"/>
    <col min="8" max="8" width="1.7109375" style="53" customWidth="1"/>
    <col min="9" max="9" width="15.7109375" style="53" customWidth="1"/>
    <col min="10" max="10" width="1.7109375" style="53" customWidth="1"/>
    <col min="11" max="11" width="15.7109375" style="53" customWidth="1"/>
    <col min="12" max="12" width="1.7109375" style="53" customWidth="1"/>
    <col min="13" max="13" width="15.7109375" style="53" customWidth="1"/>
    <col min="14" max="14" width="1.7109375" style="53" customWidth="1"/>
    <col min="15" max="16384" width="9.140625" style="53"/>
  </cols>
  <sheetData>
    <row r="1" spans="1:14" ht="21.95" customHeight="1">
      <c r="M1" s="54" t="s">
        <v>60</v>
      </c>
    </row>
    <row r="2" spans="1:14" ht="21.95" customHeight="1">
      <c r="A2" s="55" t="s">
        <v>67</v>
      </c>
      <c r="B2" s="55"/>
      <c r="C2" s="55"/>
      <c r="D2" s="55"/>
      <c r="E2" s="56"/>
      <c r="F2" s="56"/>
      <c r="G2" s="57"/>
      <c r="H2" s="57"/>
      <c r="J2" s="58"/>
      <c r="K2" s="59"/>
      <c r="L2" s="59"/>
      <c r="M2" s="60"/>
    </row>
    <row r="3" spans="1:14" ht="21.95" customHeight="1">
      <c r="A3" s="55" t="s">
        <v>160</v>
      </c>
      <c r="B3" s="55"/>
      <c r="C3" s="55"/>
      <c r="D3" s="55"/>
      <c r="E3" s="56"/>
      <c r="F3" s="56"/>
      <c r="G3" s="57"/>
      <c r="H3" s="57"/>
      <c r="J3" s="58"/>
      <c r="K3" s="59"/>
      <c r="L3" s="59"/>
      <c r="M3" s="60"/>
    </row>
    <row r="4" spans="1:14" ht="21.95" customHeight="1">
      <c r="A4" s="61" t="s">
        <v>150</v>
      </c>
      <c r="B4" s="55"/>
      <c r="C4" s="55"/>
      <c r="D4" s="55"/>
      <c r="E4" s="55"/>
      <c r="F4" s="55"/>
      <c r="G4" s="56"/>
      <c r="H4" s="62" t="s">
        <v>64</v>
      </c>
      <c r="J4" s="58"/>
      <c r="K4" s="59"/>
      <c r="L4" s="59"/>
    </row>
    <row r="5" spans="1:14" ht="21.95" customHeight="1">
      <c r="A5" s="63"/>
      <c r="B5" s="63"/>
      <c r="C5" s="63"/>
      <c r="D5" s="63"/>
      <c r="E5" s="63"/>
      <c r="F5" s="63"/>
      <c r="M5" s="64" t="s">
        <v>53</v>
      </c>
    </row>
    <row r="6" spans="1:14" ht="21.95" customHeight="1">
      <c r="A6" s="63"/>
      <c r="B6" s="63"/>
      <c r="C6" s="63"/>
      <c r="D6" s="63"/>
      <c r="E6" s="119" t="s">
        <v>30</v>
      </c>
      <c r="F6" s="119"/>
      <c r="G6" s="119"/>
      <c r="H6" s="119"/>
      <c r="I6" s="119"/>
      <c r="J6" s="119"/>
      <c r="K6" s="119"/>
      <c r="L6" s="119"/>
      <c r="M6" s="119"/>
      <c r="N6" s="5"/>
    </row>
    <row r="7" spans="1:14" ht="21.95" customHeight="1">
      <c r="A7" s="63"/>
      <c r="B7" s="63"/>
      <c r="C7" s="63"/>
      <c r="I7" s="119" t="s">
        <v>34</v>
      </c>
      <c r="J7" s="119"/>
      <c r="K7" s="119"/>
      <c r="L7" s="63"/>
      <c r="M7" s="63"/>
      <c r="N7" s="5"/>
    </row>
    <row r="8" spans="1:14" ht="21.95" customHeight="1">
      <c r="A8" s="63"/>
      <c r="B8" s="63"/>
      <c r="C8" s="63"/>
      <c r="I8" s="63" t="s">
        <v>85</v>
      </c>
      <c r="J8" s="63"/>
      <c r="K8" s="63"/>
      <c r="L8" s="63"/>
      <c r="M8" s="63"/>
      <c r="N8" s="5"/>
    </row>
    <row r="9" spans="1:14" ht="21.95" customHeight="1">
      <c r="A9" s="63"/>
      <c r="B9" s="63"/>
      <c r="C9" s="63"/>
      <c r="E9" s="82" t="s">
        <v>158</v>
      </c>
      <c r="F9" s="63"/>
      <c r="G9" s="63" t="s">
        <v>59</v>
      </c>
      <c r="H9" s="63"/>
      <c r="I9" s="63" t="s">
        <v>86</v>
      </c>
      <c r="J9" s="63"/>
      <c r="K9" s="63"/>
      <c r="L9" s="63"/>
      <c r="M9" s="63" t="s">
        <v>83</v>
      </c>
      <c r="N9" s="5"/>
    </row>
    <row r="10" spans="1:14" ht="21.95" customHeight="1">
      <c r="A10" s="63"/>
      <c r="B10" s="63"/>
      <c r="C10" s="66"/>
      <c r="D10" s="63"/>
      <c r="E10" s="116" t="s">
        <v>159</v>
      </c>
      <c r="F10" s="63"/>
      <c r="G10" s="65" t="s">
        <v>82</v>
      </c>
      <c r="H10" s="63"/>
      <c r="I10" s="65" t="s">
        <v>81</v>
      </c>
      <c r="J10" s="63"/>
      <c r="K10" s="65" t="s">
        <v>28</v>
      </c>
      <c r="L10" s="67"/>
      <c r="M10" s="65" t="s">
        <v>52</v>
      </c>
      <c r="N10" s="4"/>
    </row>
    <row r="11" spans="1:14" ht="21.95" customHeight="1">
      <c r="A11" s="68" t="s">
        <v>126</v>
      </c>
      <c r="B11" s="69"/>
      <c r="C11" s="63"/>
      <c r="D11" s="63"/>
      <c r="E11" s="9">
        <v>300367</v>
      </c>
      <c r="F11" s="9"/>
      <c r="G11" s="9">
        <v>225541</v>
      </c>
      <c r="H11" s="9"/>
      <c r="I11" s="9">
        <v>28850</v>
      </c>
      <c r="J11" s="9"/>
      <c r="K11" s="9">
        <v>272649</v>
      </c>
      <c r="L11" s="9"/>
      <c r="M11" s="9">
        <f>SUM(E11:K11)</f>
        <v>827407</v>
      </c>
      <c r="N11" s="4"/>
    </row>
    <row r="12" spans="1:14" ht="21.95" customHeight="1">
      <c r="A12" s="70" t="s">
        <v>54</v>
      </c>
      <c r="B12" s="69"/>
      <c r="C12" s="63"/>
      <c r="D12" s="63"/>
      <c r="E12" s="9">
        <v>0</v>
      </c>
      <c r="F12" s="9"/>
      <c r="G12" s="9">
        <v>0</v>
      </c>
      <c r="H12" s="9"/>
      <c r="I12" s="9">
        <v>0</v>
      </c>
      <c r="J12" s="9"/>
      <c r="K12" s="9">
        <v>80837</v>
      </c>
      <c r="L12" s="9"/>
      <c r="M12" s="9">
        <f t="shared" ref="M12:M13" si="0">SUM(E12:K12)</f>
        <v>80837</v>
      </c>
      <c r="N12" s="4"/>
    </row>
    <row r="13" spans="1:14" ht="21.95" customHeight="1">
      <c r="A13" s="70" t="s">
        <v>92</v>
      </c>
      <c r="B13" s="69"/>
      <c r="C13" s="63"/>
      <c r="D13" s="63"/>
      <c r="E13" s="11">
        <v>0</v>
      </c>
      <c r="F13" s="9"/>
      <c r="G13" s="11">
        <v>0</v>
      </c>
      <c r="H13" s="9"/>
      <c r="I13" s="11">
        <v>0</v>
      </c>
      <c r="J13" s="9"/>
      <c r="K13" s="11">
        <v>0</v>
      </c>
      <c r="L13" s="9"/>
      <c r="M13" s="11">
        <f t="shared" si="0"/>
        <v>0</v>
      </c>
      <c r="N13" s="4"/>
    </row>
    <row r="14" spans="1:14" ht="21.95" customHeight="1">
      <c r="A14" s="53" t="s">
        <v>113</v>
      </c>
      <c r="C14" s="63"/>
      <c r="D14" s="63"/>
      <c r="E14" s="14">
        <f>SUM(E12:E13)</f>
        <v>0</v>
      </c>
      <c r="F14" s="9"/>
      <c r="G14" s="14">
        <f>SUM(G12:G13)</f>
        <v>0</v>
      </c>
      <c r="H14" s="9"/>
      <c r="I14" s="14">
        <f>SUM(I12:I13)</f>
        <v>0</v>
      </c>
      <c r="J14" s="9"/>
      <c r="K14" s="14">
        <f>SUM(K12:K13)</f>
        <v>80837</v>
      </c>
      <c r="L14" s="9"/>
      <c r="M14" s="14">
        <f>SUM(M12:M13)</f>
        <v>80837</v>
      </c>
      <c r="N14" s="4"/>
    </row>
    <row r="15" spans="1:14" ht="21.95" customHeight="1">
      <c r="A15" s="71" t="s">
        <v>143</v>
      </c>
      <c r="D15" s="3"/>
      <c r="E15" s="10">
        <v>0</v>
      </c>
      <c r="F15" s="9"/>
      <c r="G15" s="10">
        <v>0</v>
      </c>
      <c r="H15" s="9"/>
      <c r="I15" s="10">
        <v>0</v>
      </c>
      <c r="J15" s="9"/>
      <c r="K15" s="11">
        <v>-120147</v>
      </c>
      <c r="L15" s="9"/>
      <c r="M15" s="11">
        <f t="shared" ref="M15" si="1">SUM(E15:K15)</f>
        <v>-120147</v>
      </c>
      <c r="N15" s="4"/>
    </row>
    <row r="16" spans="1:14" ht="21.95" customHeight="1" thickBot="1">
      <c r="A16" s="72" t="s">
        <v>127</v>
      </c>
      <c r="B16" s="72"/>
      <c r="C16" s="72"/>
      <c r="D16" s="72"/>
      <c r="E16" s="12">
        <f>SUM(E11:E15)-E14</f>
        <v>300367</v>
      </c>
      <c r="F16" s="13"/>
      <c r="G16" s="12">
        <f>SUM(G11:G15)-G14</f>
        <v>225541</v>
      </c>
      <c r="H16" s="13"/>
      <c r="I16" s="12">
        <f>SUM(I11:I15)-I14</f>
        <v>28850</v>
      </c>
      <c r="J16" s="13"/>
      <c r="K16" s="12">
        <f>SUM(K11:K15)-K14</f>
        <v>233339</v>
      </c>
      <c r="L16" s="13"/>
      <c r="M16" s="12">
        <f>SUM(M11:M15)-M14</f>
        <v>788097</v>
      </c>
      <c r="N16" s="4"/>
    </row>
    <row r="17" spans="1:14" ht="21.95" customHeight="1" thickTop="1">
      <c r="A17" s="63"/>
      <c r="B17" s="63"/>
      <c r="C17" s="63"/>
      <c r="D17" s="63"/>
      <c r="E17" s="73"/>
      <c r="F17" s="73"/>
      <c r="G17" s="73"/>
      <c r="H17" s="73"/>
      <c r="I17" s="73"/>
      <c r="J17" s="73"/>
      <c r="K17" s="73"/>
      <c r="L17" s="73"/>
      <c r="M17" s="73"/>
      <c r="N17" s="4"/>
    </row>
    <row r="18" spans="1:14" ht="21.95" customHeight="1">
      <c r="A18" s="68" t="s">
        <v>152</v>
      </c>
      <c r="B18" s="69"/>
      <c r="C18" s="68"/>
      <c r="D18" s="3"/>
      <c r="E18" s="29">
        <v>300367</v>
      </c>
      <c r="F18" s="29"/>
      <c r="G18" s="29">
        <v>225541</v>
      </c>
      <c r="H18" s="29"/>
      <c r="I18" s="29">
        <v>33000</v>
      </c>
      <c r="J18" s="29"/>
      <c r="K18" s="29">
        <v>348352</v>
      </c>
      <c r="L18" s="9"/>
      <c r="M18" s="9">
        <f>E18+G18+I18+K18</f>
        <v>907260</v>
      </c>
      <c r="N18" s="4"/>
    </row>
    <row r="19" spans="1:14" ht="21.95" customHeight="1">
      <c r="A19" s="70" t="s">
        <v>54</v>
      </c>
      <c r="B19" s="69"/>
      <c r="C19" s="63"/>
      <c r="D19" s="63"/>
      <c r="E19" s="9">
        <v>0</v>
      </c>
      <c r="F19" s="9"/>
      <c r="G19" s="9">
        <v>0</v>
      </c>
      <c r="H19" s="9"/>
      <c r="I19" s="9">
        <v>0</v>
      </c>
      <c r="J19" s="9"/>
      <c r="K19" s="9">
        <f>'PL-T'!K77</f>
        <v>59921</v>
      </c>
      <c r="L19" s="9"/>
      <c r="M19" s="9">
        <f t="shared" ref="M19:M20" si="2">SUM(E19:K19)</f>
        <v>59921</v>
      </c>
      <c r="N19" s="4"/>
    </row>
    <row r="20" spans="1:14" ht="21.95" customHeight="1">
      <c r="A20" s="70" t="s">
        <v>92</v>
      </c>
      <c r="B20" s="69"/>
      <c r="C20" s="63"/>
      <c r="D20" s="63"/>
      <c r="E20" s="11">
        <v>0</v>
      </c>
      <c r="F20" s="9"/>
      <c r="G20" s="11">
        <v>0</v>
      </c>
      <c r="H20" s="9"/>
      <c r="I20" s="11">
        <v>0</v>
      </c>
      <c r="J20" s="9"/>
      <c r="K20" s="11">
        <v>0</v>
      </c>
      <c r="L20" s="9"/>
      <c r="M20" s="11">
        <f t="shared" si="2"/>
        <v>0</v>
      </c>
      <c r="N20" s="4"/>
    </row>
    <row r="21" spans="1:14" ht="21.95" customHeight="1">
      <c r="A21" s="53" t="s">
        <v>113</v>
      </c>
      <c r="D21" s="63"/>
      <c r="E21" s="14">
        <v>0</v>
      </c>
      <c r="F21" s="9"/>
      <c r="G21" s="14">
        <v>0</v>
      </c>
      <c r="H21" s="9"/>
      <c r="I21" s="14">
        <v>0</v>
      </c>
      <c r="J21" s="9"/>
      <c r="K21" s="9">
        <f>'PL-T'!K77</f>
        <v>59921</v>
      </c>
      <c r="L21" s="9"/>
      <c r="M21" s="9">
        <f t="shared" ref="M21:M22" si="3">SUM(E21:K21)</f>
        <v>59921</v>
      </c>
      <c r="N21" s="4"/>
    </row>
    <row r="22" spans="1:14" ht="21.95" customHeight="1">
      <c r="A22" s="71" t="s">
        <v>143</v>
      </c>
      <c r="D22" s="3"/>
      <c r="E22" s="10">
        <v>0</v>
      </c>
      <c r="F22" s="9"/>
      <c r="G22" s="10">
        <v>0</v>
      </c>
      <c r="H22" s="9"/>
      <c r="I22" s="10">
        <v>0</v>
      </c>
      <c r="J22" s="9"/>
      <c r="K22" s="31">
        <v>-180221</v>
      </c>
      <c r="L22" s="9"/>
      <c r="M22" s="11">
        <f t="shared" si="3"/>
        <v>-180221</v>
      </c>
      <c r="N22" s="4"/>
    </row>
    <row r="23" spans="1:14" ht="21.95" customHeight="1" thickBot="1">
      <c r="A23" s="72" t="s">
        <v>153</v>
      </c>
      <c r="B23" s="72"/>
      <c r="C23" s="72"/>
      <c r="D23" s="72"/>
      <c r="E23" s="12">
        <f>SUM(E18:E22)-E21</f>
        <v>300367</v>
      </c>
      <c r="F23" s="13"/>
      <c r="G23" s="12">
        <f>SUM(G18:G22)-G21</f>
        <v>225541</v>
      </c>
      <c r="H23" s="13"/>
      <c r="I23" s="12">
        <f>SUM(I18:I22)-I21</f>
        <v>33000</v>
      </c>
      <c r="J23" s="13"/>
      <c r="K23" s="12">
        <f>SUM(K18:K22)-K21</f>
        <v>228052</v>
      </c>
      <c r="L23" s="13"/>
      <c r="M23" s="12">
        <f>SUM(M18:M22)-M21</f>
        <v>786960</v>
      </c>
      <c r="N23" s="4"/>
    </row>
    <row r="24" spans="1:14" ht="21.95" customHeight="1" thickTop="1">
      <c r="A24" s="72"/>
      <c r="B24" s="72"/>
      <c r="C24" s="72"/>
      <c r="D24" s="72"/>
      <c r="E24" s="9"/>
      <c r="F24" s="13"/>
      <c r="G24" s="9"/>
      <c r="H24" s="13"/>
      <c r="I24" s="9"/>
      <c r="J24" s="13"/>
      <c r="K24" s="9"/>
      <c r="L24" s="13"/>
      <c r="M24" s="9"/>
      <c r="N24" s="4"/>
    </row>
    <row r="25" spans="1:14" ht="21.95" customHeight="1">
      <c r="A25" s="74" t="s">
        <v>24</v>
      </c>
      <c r="C25" s="63"/>
      <c r="G25" s="6"/>
      <c r="H25" s="7"/>
      <c r="I25" s="6"/>
      <c r="J25" s="7"/>
      <c r="K25" s="8"/>
      <c r="L25" s="7"/>
    </row>
    <row r="26" spans="1:14" ht="21.95" customHeight="1">
      <c r="E26" s="63"/>
      <c r="G26" s="6"/>
      <c r="I26" s="6"/>
      <c r="K26" s="6"/>
    </row>
    <row r="31" spans="1:14" ht="21.95" customHeight="1">
      <c r="K31" s="63"/>
    </row>
    <row r="36" spans="10:10" ht="21.95" customHeight="1">
      <c r="J36" s="75">
        <f>+J23+J34</f>
        <v>0</v>
      </c>
    </row>
    <row r="57" spans="6:11" ht="21.95" customHeight="1">
      <c r="F57" s="53">
        <v>6583</v>
      </c>
      <c r="J57" s="53">
        <v>6583</v>
      </c>
    </row>
    <row r="60" spans="6:11" ht="21.95" customHeight="1">
      <c r="F60" s="53">
        <f>SUM(F51:F59)</f>
        <v>6583</v>
      </c>
      <c r="J60" s="53">
        <f>SUM(J51:J59)</f>
        <v>6583</v>
      </c>
    </row>
    <row r="63" spans="6:11" ht="21.95" customHeight="1">
      <c r="F63" s="53">
        <v>245028</v>
      </c>
      <c r="K63" s="59"/>
    </row>
    <row r="92" spans="8:14" ht="21.95" customHeight="1">
      <c r="K92" s="59"/>
    </row>
    <row r="95" spans="8:14" ht="21.95" customHeight="1">
      <c r="H95" s="53">
        <f>SUM(H70,H93)</f>
        <v>0</v>
      </c>
      <c r="L95" s="53">
        <f>+F95-F36</f>
        <v>0</v>
      </c>
      <c r="M95" s="53">
        <f>+H95-H36</f>
        <v>0</v>
      </c>
      <c r="N95" s="75">
        <f>+J95-J36</f>
        <v>0</v>
      </c>
    </row>
    <row r="131" spans="11:11" ht="21.95" customHeight="1">
      <c r="K131" s="59"/>
    </row>
  </sheetData>
  <mergeCells count="2">
    <mergeCell ref="E6:M6"/>
    <mergeCell ref="I7:K7"/>
  </mergeCells>
  <printOptions horizontalCentered="1"/>
  <pageMargins left="0.39370078740157483" right="0.19685039370078741" top="0.59055118110236227" bottom="0" header="0.39370078740157483" footer="0.15748031496062992"/>
  <pageSetup paperSize="9" scale="90" firstPageNumber="8" fitToHeight="2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BB89C-E3AB-40CB-B567-F86819FCAC05}">
  <dimension ref="A1:M68"/>
  <sheetViews>
    <sheetView showGridLines="0" view="pageBreakPreview" zoomScaleNormal="100" zoomScaleSheetLayoutView="100" workbookViewId="0">
      <selection sqref="A1:M1"/>
    </sheetView>
  </sheetViews>
  <sheetFormatPr defaultColWidth="9.140625" defaultRowHeight="21"/>
  <cols>
    <col min="1" max="3" width="2.7109375" style="33" customWidth="1"/>
    <col min="4" max="4" width="44" style="33" customWidth="1"/>
    <col min="5" max="5" width="6.5703125" style="42" customWidth="1"/>
    <col min="6" max="6" width="2.42578125" style="42" customWidth="1"/>
    <col min="7" max="7" width="12.7109375" style="42" customWidth="1"/>
    <col min="8" max="8" width="0.85546875" style="33" customWidth="1"/>
    <col min="9" max="9" width="12.7109375" style="42" customWidth="1"/>
    <col min="10" max="10" width="0.85546875" style="33" customWidth="1"/>
    <col min="11" max="11" width="12.7109375" style="33" customWidth="1"/>
    <col min="12" max="12" width="0.85546875" style="33" customWidth="1"/>
    <col min="13" max="13" width="12.7109375" style="33" customWidth="1"/>
    <col min="14" max="16384" width="9.140625" style="33"/>
  </cols>
  <sheetData>
    <row r="1" spans="1:13">
      <c r="A1" s="121" t="s">
        <v>60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>
      <c r="A2" s="34" t="s">
        <v>67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>
      <c r="A3" s="118" t="s">
        <v>21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</row>
    <row r="4" spans="1:13">
      <c r="A4" s="34" t="s">
        <v>150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>
      <c r="C5" s="35"/>
      <c r="D5" s="35"/>
      <c r="E5" s="35"/>
      <c r="F5" s="36"/>
      <c r="G5" s="35"/>
      <c r="H5" s="35"/>
      <c r="I5" s="35"/>
      <c r="J5" s="35"/>
      <c r="M5" s="32" t="s">
        <v>53</v>
      </c>
    </row>
    <row r="6" spans="1:13" s="37" customFormat="1">
      <c r="G6" s="38"/>
      <c r="H6" s="38" t="s">
        <v>23</v>
      </c>
      <c r="I6" s="38"/>
      <c r="J6" s="33"/>
      <c r="K6" s="38"/>
      <c r="L6" s="38" t="s">
        <v>30</v>
      </c>
      <c r="M6" s="38"/>
    </row>
    <row r="7" spans="1:13">
      <c r="E7" s="39"/>
      <c r="F7" s="33"/>
      <c r="G7" s="40" t="s">
        <v>151</v>
      </c>
      <c r="H7" s="41"/>
      <c r="I7" s="40" t="s">
        <v>128</v>
      </c>
      <c r="K7" s="40" t="s">
        <v>151</v>
      </c>
      <c r="L7" s="41"/>
      <c r="M7" s="40" t="s">
        <v>128</v>
      </c>
    </row>
    <row r="8" spans="1:13">
      <c r="A8" s="37" t="s">
        <v>12</v>
      </c>
      <c r="G8" s="43"/>
      <c r="I8" s="33"/>
    </row>
    <row r="9" spans="1:13">
      <c r="A9" s="33" t="s">
        <v>97</v>
      </c>
      <c r="G9" s="44">
        <f>'PL-T'!G67</f>
        <v>77895</v>
      </c>
      <c r="H9" s="44"/>
      <c r="I9" s="44">
        <f>'PL-T'!I67</f>
        <v>103206</v>
      </c>
      <c r="J9" s="44"/>
      <c r="K9" s="44">
        <f>'PL-T'!K67</f>
        <v>75465</v>
      </c>
      <c r="L9" s="44"/>
      <c r="M9" s="44">
        <f>'PL-T'!M67</f>
        <v>101582</v>
      </c>
    </row>
    <row r="10" spans="1:13">
      <c r="A10" s="33" t="s">
        <v>114</v>
      </c>
      <c r="G10" s="45"/>
      <c r="H10" s="44"/>
      <c r="I10" s="45"/>
      <c r="J10" s="44"/>
      <c r="K10" s="1"/>
      <c r="L10" s="44"/>
      <c r="M10" s="1"/>
    </row>
    <row r="11" spans="1:13">
      <c r="A11" s="33" t="s">
        <v>31</v>
      </c>
      <c r="G11" s="45"/>
      <c r="H11" s="44"/>
      <c r="I11" s="45"/>
      <c r="J11" s="44"/>
      <c r="K11" s="1"/>
      <c r="L11" s="44"/>
      <c r="M11" s="1"/>
    </row>
    <row r="12" spans="1:13" s="46" customFormat="1">
      <c r="A12" s="46" t="s">
        <v>102</v>
      </c>
      <c r="G12" s="20">
        <v>9926</v>
      </c>
      <c r="H12" s="20"/>
      <c r="I12" s="20">
        <v>10108</v>
      </c>
      <c r="J12" s="47"/>
      <c r="K12" s="20">
        <v>1882</v>
      </c>
      <c r="L12" s="47"/>
      <c r="M12" s="20">
        <v>2072</v>
      </c>
    </row>
    <row r="13" spans="1:13" s="46" customFormat="1">
      <c r="A13" s="46" t="s">
        <v>161</v>
      </c>
      <c r="G13" s="20">
        <v>-1012</v>
      </c>
      <c r="H13" s="20"/>
      <c r="I13" s="20">
        <v>0</v>
      </c>
      <c r="J13" s="47"/>
      <c r="K13" s="20">
        <v>-1012</v>
      </c>
      <c r="L13" s="47"/>
      <c r="M13" s="20">
        <v>0</v>
      </c>
    </row>
    <row r="14" spans="1:13" s="46" customFormat="1">
      <c r="A14" s="46" t="s">
        <v>121</v>
      </c>
      <c r="G14" s="20">
        <v>0</v>
      </c>
      <c r="H14" s="20"/>
      <c r="I14" s="20">
        <v>-31</v>
      </c>
      <c r="J14" s="47"/>
      <c r="K14" s="20">
        <v>0</v>
      </c>
      <c r="L14" s="47"/>
      <c r="M14" s="20">
        <v>-31</v>
      </c>
    </row>
    <row r="15" spans="1:13" s="46" customFormat="1">
      <c r="A15" s="46" t="s">
        <v>148</v>
      </c>
      <c r="G15" s="20">
        <v>897</v>
      </c>
      <c r="H15" s="20"/>
      <c r="I15" s="20">
        <v>814</v>
      </c>
      <c r="J15" s="47"/>
      <c r="K15" s="20">
        <v>595</v>
      </c>
      <c r="L15" s="47"/>
      <c r="M15" s="20">
        <v>563</v>
      </c>
    </row>
    <row r="16" spans="1:13" s="46" customFormat="1">
      <c r="A16" s="46" t="s">
        <v>162</v>
      </c>
      <c r="G16" s="22">
        <v>703</v>
      </c>
      <c r="H16" s="22"/>
      <c r="I16" s="22">
        <v>666</v>
      </c>
      <c r="J16" s="47"/>
      <c r="K16" s="22">
        <v>703</v>
      </c>
      <c r="L16" s="47"/>
      <c r="M16" s="22">
        <v>666</v>
      </c>
    </row>
    <row r="17" spans="1:13" s="46" customFormat="1">
      <c r="A17" s="46" t="s">
        <v>163</v>
      </c>
      <c r="G17" s="22">
        <v>-9591</v>
      </c>
      <c r="H17" s="22"/>
      <c r="I17" s="22">
        <v>-14593</v>
      </c>
      <c r="J17" s="47"/>
      <c r="K17" s="22">
        <v>-9591</v>
      </c>
      <c r="L17" s="47"/>
      <c r="M17" s="22">
        <v>-14593</v>
      </c>
    </row>
    <row r="18" spans="1:13" s="46" customFormat="1">
      <c r="A18" s="46" t="s">
        <v>98</v>
      </c>
      <c r="G18" s="22">
        <v>-3034</v>
      </c>
      <c r="H18" s="22"/>
      <c r="I18" s="22">
        <v>-728</v>
      </c>
      <c r="J18" s="47"/>
      <c r="K18" s="22">
        <v>-2921</v>
      </c>
      <c r="L18" s="47"/>
      <c r="M18" s="22">
        <v>-640</v>
      </c>
    </row>
    <row r="19" spans="1:13" s="46" customFormat="1">
      <c r="A19" s="46" t="s">
        <v>99</v>
      </c>
      <c r="G19" s="25">
        <v>5894</v>
      </c>
      <c r="H19" s="20"/>
      <c r="I19" s="25">
        <v>5756</v>
      </c>
      <c r="J19" s="48"/>
      <c r="K19" s="25">
        <v>2507</v>
      </c>
      <c r="L19" s="48"/>
      <c r="M19" s="25">
        <v>2560</v>
      </c>
    </row>
    <row r="20" spans="1:13">
      <c r="A20" s="33" t="s">
        <v>22</v>
      </c>
      <c r="G20" s="45"/>
      <c r="H20" s="44"/>
      <c r="I20" s="45"/>
      <c r="J20" s="44"/>
      <c r="K20" s="44"/>
      <c r="L20" s="44"/>
      <c r="M20" s="44"/>
    </row>
    <row r="21" spans="1:13">
      <c r="A21" s="33" t="s">
        <v>32</v>
      </c>
      <c r="G21" s="49">
        <f>SUM(G9:G19)</f>
        <v>81678</v>
      </c>
      <c r="H21" s="44"/>
      <c r="I21" s="49">
        <f>SUM(I9:I19)</f>
        <v>105198</v>
      </c>
      <c r="J21" s="44"/>
      <c r="K21" s="49">
        <f>SUM(K9:K19)</f>
        <v>67628</v>
      </c>
      <c r="L21" s="44"/>
      <c r="M21" s="49">
        <f>SUM(M9:M19)</f>
        <v>92179</v>
      </c>
    </row>
    <row r="22" spans="1:13">
      <c r="A22" s="33" t="s">
        <v>100</v>
      </c>
      <c r="G22" s="45"/>
      <c r="H22" s="45"/>
      <c r="I22" s="45"/>
      <c r="J22" s="45"/>
      <c r="K22" s="45"/>
      <c r="L22" s="45"/>
      <c r="M22" s="45"/>
    </row>
    <row r="23" spans="1:13" s="46" customFormat="1">
      <c r="A23" s="46" t="s">
        <v>49</v>
      </c>
      <c r="G23" s="22">
        <v>30347</v>
      </c>
      <c r="H23" s="22"/>
      <c r="I23" s="22">
        <v>132083</v>
      </c>
      <c r="J23" s="48"/>
      <c r="K23" s="22">
        <v>37519</v>
      </c>
      <c r="L23" s="48"/>
      <c r="M23" s="22">
        <v>129718</v>
      </c>
    </row>
    <row r="24" spans="1:13" s="46" customFormat="1">
      <c r="A24" s="46" t="s">
        <v>33</v>
      </c>
      <c r="G24" s="22">
        <v>-256245</v>
      </c>
      <c r="H24" s="22"/>
      <c r="I24" s="22">
        <v>-85991</v>
      </c>
      <c r="J24" s="47"/>
      <c r="K24" s="22">
        <v>-256196</v>
      </c>
      <c r="L24" s="47"/>
      <c r="M24" s="22">
        <v>-86080</v>
      </c>
    </row>
    <row r="25" spans="1:13" s="46" customFormat="1">
      <c r="A25" s="46" t="s">
        <v>117</v>
      </c>
      <c r="G25" s="22">
        <f>1093-1</f>
        <v>1092</v>
      </c>
      <c r="H25" s="22"/>
      <c r="I25" s="22">
        <v>49881</v>
      </c>
      <c r="J25" s="47"/>
      <c r="K25" s="22">
        <v>819</v>
      </c>
      <c r="L25" s="47"/>
      <c r="M25" s="22">
        <v>49621</v>
      </c>
    </row>
    <row r="26" spans="1:13">
      <c r="A26" s="33" t="s">
        <v>29</v>
      </c>
      <c r="G26" s="45"/>
      <c r="H26" s="45"/>
      <c r="I26" s="45"/>
      <c r="J26" s="45"/>
      <c r="K26" s="45"/>
      <c r="L26" s="45"/>
      <c r="M26" s="45"/>
    </row>
    <row r="27" spans="1:13" s="46" customFormat="1">
      <c r="A27" s="46" t="s">
        <v>50</v>
      </c>
      <c r="G27" s="22">
        <f>172277-1</f>
        <v>172276</v>
      </c>
      <c r="H27" s="22"/>
      <c r="I27" s="22">
        <v>113896</v>
      </c>
      <c r="J27" s="47"/>
      <c r="K27" s="22">
        <v>177036</v>
      </c>
      <c r="L27" s="47"/>
      <c r="M27" s="22">
        <v>110901</v>
      </c>
    </row>
    <row r="28" spans="1:13" s="46" customFormat="1">
      <c r="A28" s="46" t="s">
        <v>84</v>
      </c>
      <c r="G28" s="27">
        <v>-2012</v>
      </c>
      <c r="H28" s="22"/>
      <c r="I28" s="27">
        <v>1393</v>
      </c>
      <c r="J28" s="47"/>
      <c r="K28" s="27">
        <v>-2012</v>
      </c>
      <c r="L28" s="47"/>
      <c r="M28" s="27">
        <v>1393</v>
      </c>
    </row>
    <row r="29" spans="1:13" s="46" customFormat="1">
      <c r="A29" s="33" t="s">
        <v>12</v>
      </c>
      <c r="G29" s="22">
        <f>SUM(G21:G28)</f>
        <v>27136</v>
      </c>
      <c r="H29" s="22"/>
      <c r="I29" s="22">
        <f>SUM(I21:I28)</f>
        <v>316460</v>
      </c>
      <c r="J29" s="47"/>
      <c r="K29" s="22">
        <f>SUM(K21:K28)</f>
        <v>24794</v>
      </c>
      <c r="L29" s="47"/>
      <c r="M29" s="22">
        <f>SUM(M21:M28)</f>
        <v>297732</v>
      </c>
    </row>
    <row r="30" spans="1:13" s="46" customFormat="1">
      <c r="A30" s="46" t="s">
        <v>115</v>
      </c>
      <c r="G30" s="22">
        <v>-31150</v>
      </c>
      <c r="H30" s="22"/>
      <c r="I30" s="22">
        <v>-26762</v>
      </c>
      <c r="J30" s="26"/>
      <c r="K30" s="22">
        <v>-30818</v>
      </c>
      <c r="L30" s="26"/>
      <c r="M30" s="22">
        <v>-26362</v>
      </c>
    </row>
    <row r="31" spans="1:13">
      <c r="A31" s="37" t="s">
        <v>164</v>
      </c>
      <c r="G31" s="50">
        <f>G29+G30</f>
        <v>-4014</v>
      </c>
      <c r="H31" s="44"/>
      <c r="I31" s="50">
        <f>I29+I30</f>
        <v>289698</v>
      </c>
      <c r="J31" s="44"/>
      <c r="K31" s="50">
        <f>K29+K30</f>
        <v>-6024</v>
      </c>
      <c r="L31" s="44"/>
      <c r="M31" s="50">
        <f>M29+M30</f>
        <v>271370</v>
      </c>
    </row>
    <row r="32" spans="1:13">
      <c r="A32" s="37"/>
      <c r="G32" s="44"/>
      <c r="H32" s="44"/>
      <c r="I32" s="44"/>
      <c r="J32" s="44"/>
      <c r="K32" s="44"/>
      <c r="L32" s="44"/>
      <c r="M32" s="44"/>
    </row>
    <row r="33" spans="1:13">
      <c r="A33" s="33" t="s">
        <v>24</v>
      </c>
      <c r="G33" s="44"/>
      <c r="H33" s="44"/>
      <c r="I33" s="44"/>
      <c r="J33" s="44"/>
      <c r="K33" s="44"/>
      <c r="L33" s="44"/>
    </row>
    <row r="34" spans="1:13">
      <c r="A34" s="121" t="s">
        <v>60</v>
      </c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</row>
    <row r="35" spans="1:13">
      <c r="A35" s="118" t="s">
        <v>67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</row>
    <row r="36" spans="1:13">
      <c r="A36" s="118" t="s">
        <v>26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</row>
    <row r="37" spans="1:13">
      <c r="A37" s="34" t="s">
        <v>150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</row>
    <row r="38" spans="1:13">
      <c r="C38" s="35"/>
      <c r="D38" s="35"/>
      <c r="E38" s="35"/>
      <c r="F38" s="36"/>
      <c r="G38" s="35"/>
      <c r="H38" s="35"/>
      <c r="I38" s="35"/>
      <c r="J38" s="35"/>
      <c r="M38" s="32" t="s">
        <v>53</v>
      </c>
    </row>
    <row r="39" spans="1:13" s="37" customFormat="1">
      <c r="G39" s="38"/>
      <c r="H39" s="38" t="s">
        <v>23</v>
      </c>
      <c r="I39" s="38"/>
      <c r="J39" s="33"/>
      <c r="K39" s="38"/>
      <c r="L39" s="38" t="s">
        <v>30</v>
      </c>
      <c r="M39" s="38"/>
    </row>
    <row r="40" spans="1:13">
      <c r="E40" s="39"/>
      <c r="F40" s="33"/>
      <c r="G40" s="40" t="s">
        <v>151</v>
      </c>
      <c r="H40" s="41"/>
      <c r="I40" s="40" t="s">
        <v>128</v>
      </c>
      <c r="K40" s="40" t="s">
        <v>151</v>
      </c>
      <c r="L40" s="41"/>
      <c r="M40" s="40" t="s">
        <v>128</v>
      </c>
    </row>
    <row r="41" spans="1:13">
      <c r="A41" s="37" t="s">
        <v>13</v>
      </c>
    </row>
    <row r="42" spans="1:13" s="46" customFormat="1">
      <c r="A42" s="46" t="s">
        <v>103</v>
      </c>
      <c r="G42" s="20">
        <v>3209</v>
      </c>
      <c r="H42" s="20"/>
      <c r="I42" s="20">
        <v>729</v>
      </c>
      <c r="J42" s="48"/>
      <c r="K42" s="20">
        <v>3095</v>
      </c>
      <c r="L42" s="48"/>
      <c r="M42" s="20">
        <v>642</v>
      </c>
    </row>
    <row r="43" spans="1:13" s="46" customFormat="1">
      <c r="A43" s="46" t="s">
        <v>166</v>
      </c>
      <c r="G43" s="21">
        <v>14605</v>
      </c>
      <c r="H43" s="21"/>
      <c r="I43" s="21">
        <v>-1992</v>
      </c>
      <c r="J43" s="47"/>
      <c r="K43" s="21">
        <v>14605</v>
      </c>
      <c r="L43" s="47"/>
      <c r="M43" s="21">
        <v>-1992</v>
      </c>
    </row>
    <row r="44" spans="1:13" s="46" customFormat="1">
      <c r="A44" s="46" t="s">
        <v>165</v>
      </c>
      <c r="G44" s="21">
        <v>-11850</v>
      </c>
      <c r="H44" s="21"/>
      <c r="I44" s="21">
        <v>2862</v>
      </c>
      <c r="J44" s="47"/>
      <c r="K44" s="21">
        <f>-11850</f>
        <v>-11850</v>
      </c>
      <c r="L44" s="47"/>
      <c r="M44" s="21">
        <v>2862</v>
      </c>
    </row>
    <row r="45" spans="1:13" s="46" customFormat="1">
      <c r="A45" s="46" t="s">
        <v>101</v>
      </c>
      <c r="G45" s="21">
        <v>-3215</v>
      </c>
      <c r="H45" s="21"/>
      <c r="I45" s="21">
        <v>-202</v>
      </c>
      <c r="J45" s="48"/>
      <c r="K45" s="22">
        <v>-512</v>
      </c>
      <c r="L45" s="48"/>
      <c r="M45" s="22">
        <v>-191</v>
      </c>
    </row>
    <row r="46" spans="1:13" s="46" customFormat="1">
      <c r="A46" s="46" t="s">
        <v>125</v>
      </c>
      <c r="G46" s="21">
        <v>0</v>
      </c>
      <c r="H46" s="21"/>
      <c r="I46" s="21">
        <v>79</v>
      </c>
      <c r="J46" s="48"/>
      <c r="K46" s="22">
        <v>0</v>
      </c>
      <c r="L46" s="48"/>
      <c r="M46" s="22">
        <v>79</v>
      </c>
    </row>
    <row r="47" spans="1:13">
      <c r="A47" s="37" t="s">
        <v>167</v>
      </c>
      <c r="G47" s="50">
        <f>SUM(G42:G46)</f>
        <v>2749</v>
      </c>
      <c r="H47" s="44"/>
      <c r="I47" s="50">
        <f>SUM(I42:I46)</f>
        <v>1476</v>
      </c>
      <c r="J47" s="44"/>
      <c r="K47" s="50">
        <f>SUM(K42:K46)</f>
        <v>5338</v>
      </c>
      <c r="L47" s="44"/>
      <c r="M47" s="50">
        <f>SUM(M42:M46)</f>
        <v>1400</v>
      </c>
    </row>
    <row r="48" spans="1:13">
      <c r="A48" s="37" t="s">
        <v>14</v>
      </c>
      <c r="G48" s="45"/>
      <c r="H48" s="44"/>
      <c r="I48" s="45"/>
      <c r="J48" s="44"/>
      <c r="K48" s="44"/>
      <c r="L48" s="44"/>
      <c r="M48" s="44"/>
    </row>
    <row r="49" spans="1:13" s="46" customFormat="1">
      <c r="A49" s="46" t="s">
        <v>104</v>
      </c>
      <c r="G49" s="22">
        <v>-5904</v>
      </c>
      <c r="H49" s="22"/>
      <c r="I49" s="22">
        <v>-5955</v>
      </c>
      <c r="J49" s="47"/>
      <c r="K49" s="22">
        <v>-2492</v>
      </c>
      <c r="L49" s="47"/>
      <c r="M49" s="22">
        <v>-2698</v>
      </c>
    </row>
    <row r="50" spans="1:13" s="46" customFormat="1">
      <c r="A50" s="46" t="s">
        <v>168</v>
      </c>
      <c r="G50" s="22">
        <f>69318+1</f>
        <v>69319</v>
      </c>
      <c r="H50" s="22"/>
      <c r="I50" s="22">
        <v>-91488</v>
      </c>
      <c r="J50" s="47"/>
      <c r="K50" s="22">
        <v>62443</v>
      </c>
      <c r="L50" s="47"/>
      <c r="M50" s="22">
        <v>-91488</v>
      </c>
    </row>
    <row r="51" spans="1:13" s="46" customFormat="1">
      <c r="A51" s="46" t="s">
        <v>141</v>
      </c>
      <c r="E51" s="51"/>
      <c r="G51" s="22">
        <v>-6835</v>
      </c>
      <c r="H51" s="22"/>
      <c r="I51" s="22">
        <v>-10256</v>
      </c>
      <c r="J51" s="47"/>
      <c r="K51" s="22">
        <v>0</v>
      </c>
      <c r="L51" s="47"/>
      <c r="M51" s="22">
        <v>0</v>
      </c>
    </row>
    <row r="52" spans="1:13" s="46" customFormat="1">
      <c r="A52" s="46" t="s">
        <v>105</v>
      </c>
      <c r="G52" s="22">
        <v>-941</v>
      </c>
      <c r="H52" s="22"/>
      <c r="I52" s="22">
        <v>-881</v>
      </c>
      <c r="J52" s="47"/>
      <c r="K52" s="22">
        <v>-773</v>
      </c>
      <c r="L52" s="47"/>
      <c r="M52" s="22">
        <v>-722</v>
      </c>
    </row>
    <row r="53" spans="1:13" s="46" customFormat="1">
      <c r="A53" s="46" t="s">
        <v>144</v>
      </c>
      <c r="E53" s="51"/>
      <c r="G53" s="22">
        <v>-180221</v>
      </c>
      <c r="H53" s="22"/>
      <c r="I53" s="22">
        <v>-120147</v>
      </c>
      <c r="J53" s="47"/>
      <c r="K53" s="22">
        <v>-180221</v>
      </c>
      <c r="L53" s="47"/>
      <c r="M53" s="22">
        <v>-120147</v>
      </c>
    </row>
    <row r="54" spans="1:13">
      <c r="A54" s="37" t="s">
        <v>122</v>
      </c>
      <c r="G54" s="50">
        <f>SUM(G49:G53)</f>
        <v>-124582</v>
      </c>
      <c r="H54" s="44"/>
      <c r="I54" s="50">
        <f>SUM(I49:I53)</f>
        <v>-228727</v>
      </c>
      <c r="J54" s="44"/>
      <c r="K54" s="50">
        <f>SUM(K49:K53)</f>
        <v>-121043</v>
      </c>
      <c r="L54" s="44"/>
      <c r="M54" s="50">
        <f>SUM(M49:M53)</f>
        <v>-215055</v>
      </c>
    </row>
    <row r="55" spans="1:13">
      <c r="A55" s="33" t="s">
        <v>169</v>
      </c>
      <c r="G55" s="44">
        <f>G31+G47+G54</f>
        <v>-125847</v>
      </c>
      <c r="H55" s="44"/>
      <c r="I55" s="44">
        <f>I31+I47+I54</f>
        <v>62447</v>
      </c>
      <c r="J55" s="44"/>
      <c r="K55" s="44">
        <f>K31+K47+K54</f>
        <v>-121729</v>
      </c>
      <c r="L55" s="44">
        <f>L31+L47+L54+L56</f>
        <v>0</v>
      </c>
      <c r="M55" s="44">
        <f>M31+M47+M54</f>
        <v>57715</v>
      </c>
    </row>
    <row r="56" spans="1:13" s="46" customFormat="1">
      <c r="A56" s="46" t="s">
        <v>142</v>
      </c>
      <c r="G56" s="23">
        <v>9</v>
      </c>
      <c r="H56" s="23"/>
      <c r="I56" s="23">
        <v>451</v>
      </c>
      <c r="J56" s="47"/>
      <c r="K56" s="23">
        <v>9</v>
      </c>
      <c r="L56" s="47"/>
      <c r="M56" s="23">
        <v>451</v>
      </c>
    </row>
    <row r="57" spans="1:13">
      <c r="A57" s="33" t="s">
        <v>55</v>
      </c>
      <c r="G57" s="20">
        <v>624445</v>
      </c>
      <c r="H57" s="20"/>
      <c r="I57" s="20">
        <v>233708</v>
      </c>
      <c r="J57" s="47"/>
      <c r="K57" s="20">
        <v>580495</v>
      </c>
      <c r="L57" s="47"/>
      <c r="M57" s="20">
        <v>195616</v>
      </c>
    </row>
    <row r="58" spans="1:13" ht="21.75" thickBot="1">
      <c r="A58" s="37" t="s">
        <v>56</v>
      </c>
      <c r="G58" s="52">
        <f>SUM(G55:G57)</f>
        <v>498607</v>
      </c>
      <c r="H58" s="44"/>
      <c r="I58" s="52">
        <f>SUM(I55:I57)</f>
        <v>296606</v>
      </c>
      <c r="J58" s="44"/>
      <c r="K58" s="52">
        <f>SUM(K55:K57)</f>
        <v>458775</v>
      </c>
      <c r="L58" s="44"/>
      <c r="M58" s="52">
        <f>SUM(M55:M57)</f>
        <v>253782</v>
      </c>
    </row>
    <row r="59" spans="1:13" ht="21.75" thickTop="1">
      <c r="G59" s="44"/>
      <c r="H59" s="44"/>
      <c r="I59" s="44"/>
      <c r="J59" s="44"/>
      <c r="K59" s="44"/>
      <c r="L59" s="44"/>
      <c r="M59" s="44"/>
    </row>
    <row r="60" spans="1:13">
      <c r="A60" s="33" t="s">
        <v>24</v>
      </c>
      <c r="G60" s="45"/>
      <c r="H60" s="44"/>
      <c r="I60" s="45"/>
      <c r="J60" s="44"/>
      <c r="K60" s="44"/>
      <c r="L60" s="44"/>
      <c r="M60" s="44"/>
    </row>
    <row r="61" spans="1:13">
      <c r="G61" s="45"/>
      <c r="H61" s="44"/>
      <c r="I61" s="44"/>
      <c r="J61" s="44"/>
      <c r="K61" s="44"/>
      <c r="L61" s="44"/>
      <c r="M61" s="44"/>
    </row>
    <row r="62" spans="1:13">
      <c r="G62" s="45"/>
      <c r="H62" s="44"/>
      <c r="I62" s="44"/>
      <c r="J62" s="44"/>
      <c r="K62" s="44"/>
      <c r="L62" s="44"/>
      <c r="M62" s="44"/>
    </row>
    <row r="63" spans="1:13">
      <c r="G63" s="45"/>
      <c r="H63" s="44"/>
      <c r="I63" s="44"/>
      <c r="J63" s="44"/>
      <c r="K63" s="44"/>
      <c r="L63" s="44"/>
      <c r="M63" s="44"/>
    </row>
    <row r="64" spans="1:13">
      <c r="I64" s="33"/>
    </row>
    <row r="65" spans="5:9">
      <c r="I65" s="33"/>
    </row>
    <row r="66" spans="5:9">
      <c r="I66" s="33"/>
    </row>
    <row r="67" spans="5:9">
      <c r="I67" s="33"/>
    </row>
    <row r="68" spans="5:9">
      <c r="E68" s="33"/>
      <c r="F68" s="33"/>
      <c r="G68" s="33"/>
      <c r="I68" s="33"/>
    </row>
  </sheetData>
  <mergeCells count="5">
    <mergeCell ref="A36:M36"/>
    <mergeCell ref="A1:M1"/>
    <mergeCell ref="A3:M3"/>
    <mergeCell ref="A34:M34"/>
    <mergeCell ref="A35:M35"/>
  </mergeCells>
  <printOptions horizontalCentered="1"/>
  <pageMargins left="0.86614173228346458" right="0" top="0.78740157480314965" bottom="0.39370078740157483" header="0.19685039370078741" footer="0.19685039370078741"/>
  <pageSetup paperSize="9" scale="90" firstPageNumber="3" fitToHeight="6" orientation="portrait" useFirstPageNumber="1" r:id="rId1"/>
  <rowBreaks count="3" manualBreakCount="3">
    <brk id="33" max="16383" man="1"/>
    <brk id="93" max="12" man="1"/>
    <brk id="138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01277c1-2df2-4832-8fa6-3e4be023b681">
      <Terms xmlns="http://schemas.microsoft.com/office/infopath/2007/PartnerControls"/>
    </lcf76f155ced4ddcb4097134ff3c332f>
    <TaxCatchAll xmlns="7b903913-9dbe-43ca-9fca-21f547f92dc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D00C34E844E04DB33D6A74B5CC90A4" ma:contentTypeVersion="16" ma:contentTypeDescription="Create a new document." ma:contentTypeScope="" ma:versionID="642f1288f5c2b2488ff009557838aee9">
  <xsd:schema xmlns:xsd="http://www.w3.org/2001/XMLSchema" xmlns:xs="http://www.w3.org/2001/XMLSchema" xmlns:p="http://schemas.microsoft.com/office/2006/metadata/properties" xmlns:ns2="a01277c1-2df2-4832-8fa6-3e4be023b681" xmlns:ns3="7b903913-9dbe-43ca-9fca-21f547f92dc5" targetNamespace="http://schemas.microsoft.com/office/2006/metadata/properties" ma:root="true" ma:fieldsID="530fc043bca8d755435d472654bc94db" ns2:_="" ns3:_="">
    <xsd:import namespace="a01277c1-2df2-4832-8fa6-3e4be023b681"/>
    <xsd:import namespace="7b903913-9dbe-43ca-9fca-21f547f92d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277c1-2df2-4832-8fa6-3e4be023b6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903913-9dbe-43ca-9fca-21f547f92dc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a08c0b1-0cca-48a3-953b-92aa60574f6a}" ma:internalName="TaxCatchAll" ma:showField="CatchAllData" ma:web="7b903913-9dbe-43ca-9fca-21f547f92d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252B73-CEBE-496A-AE93-F39F95DD213D}">
  <ds:schemaRefs>
    <ds:schemaRef ds:uri="http://schemas.openxmlformats.org/package/2006/metadata/core-properties"/>
    <ds:schemaRef ds:uri="3f537b69-909f-4fce-8c6c-fc7e011a84c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269db68a-2a20-4745-b599-b058d16d1873"/>
    <ds:schemaRef ds:uri="http://www.w3.org/XML/1998/namespace"/>
    <ds:schemaRef ds:uri="http://purl.org/dc/dcmitype/"/>
    <ds:schemaRef ds:uri="a01277c1-2df2-4832-8fa6-3e4be023b681"/>
    <ds:schemaRef ds:uri="7b903913-9dbe-43ca-9fca-21f547f92dc5"/>
  </ds:schemaRefs>
</ds:datastoreItem>
</file>

<file path=customXml/itemProps2.xml><?xml version="1.0" encoding="utf-8"?>
<ds:datastoreItem xmlns:ds="http://schemas.openxmlformats.org/officeDocument/2006/customXml" ds:itemID="{AF229552-BD5F-4654-8E62-21BA75376F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1277c1-2df2-4832-8fa6-3e4be023b681"/>
    <ds:schemaRef ds:uri="7b903913-9dbe-43ca-9fca-21f547f92d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7F4BE2-5FCB-4463-B14E-FEA2BE5765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BS-T</vt:lpstr>
      <vt:lpstr>PL-T</vt:lpstr>
      <vt:lpstr>CE(C)</vt:lpstr>
      <vt:lpstr>CE(S)</vt:lpstr>
      <vt:lpstr>CF-T</vt:lpstr>
      <vt:lpstr>'BS-T'!Print_Area</vt:lpstr>
      <vt:lpstr>'CE(C)'!Print_Area</vt:lpstr>
      <vt:lpstr>'CE(S)'!Print_Area</vt:lpstr>
      <vt:lpstr>'PL-T'!Print_Area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asukyai</dc:creator>
  <cp:lastModifiedBy>Julalak Auttajariyakul</cp:lastModifiedBy>
  <cp:lastPrinted>2024-08-08T03:07:32Z</cp:lastPrinted>
  <dcterms:created xsi:type="dcterms:W3CDTF">2002-04-23T15:36:06Z</dcterms:created>
  <dcterms:modified xsi:type="dcterms:W3CDTF">2024-08-13T01:53:10Z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0x01010013D00C34E844E04DB33D6A74B5CC90A4</vt:lpwstr>
  </property>
  <property fmtid="{D5CDD505-2E9C-101B-9397-08002B2CF9AE}" pid="3" name="FileName">
    <vt:lpwstr/>
  </property>
  <property fmtid="{D5CDD505-2E9C-101B-9397-08002B2CF9AE}" pid="4" name="MediaServiceImageTags">
    <vt:lpwstr/>
  </property>
</Properties>
</file>