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Business Alignment\2024\Q3'2024\BIZ\"/>
    </mc:Choice>
  </mc:AlternateContent>
  <xr:revisionPtr revIDLastSave="0" documentId="8_{E5811D9A-B15E-4A35-9225-464A51CA6A4F}" xr6:coauthVersionLast="47" xr6:coauthVersionMax="47" xr10:uidLastSave="{00000000-0000-0000-0000-000000000000}"/>
  <bookViews>
    <workbookView xWindow="-120" yWindow="-120" windowWidth="29040" windowHeight="15720" tabRatio="607" xr2:uid="{00000000-000D-0000-FFFF-FFFF00000000}"/>
  </bookViews>
  <sheets>
    <sheet name="BS-T" sheetId="1" r:id="rId1"/>
    <sheet name="PL-T" sheetId="3" r:id="rId2"/>
    <sheet name="CE(C)" sheetId="6" r:id="rId3"/>
    <sheet name="CE(S)" sheetId="7" r:id="rId4"/>
    <sheet name="CF-T" sheetId="8" r:id="rId5"/>
  </sheets>
  <definedNames>
    <definedName name="_xlnm.Print_Area" localSheetId="0">'BS-T'!$A$1:$N$115</definedName>
    <definedName name="_xlnm.Print_Area" localSheetId="2">'CE(C)'!$A$1:$T$26</definedName>
    <definedName name="_xlnm.Print_Area" localSheetId="3">'CE(S)'!$A$1:$N$25</definedName>
    <definedName name="_xlnm.Print_Area" localSheetId="4">'CF-T'!$A$1:$M$68</definedName>
    <definedName name="_xlnm.Print_Area" localSheetId="1">'PL-T'!$A$1:$M$87</definedName>
    <definedName name="Z_0144D122_F831_48BB_9769_FF00B5DA2A5E_.wvu.PrintArea" localSheetId="0" hidden="1">'BS-T'!$A$1:$M$115</definedName>
    <definedName name="Z_0144D122_F831_48BB_9769_FF00B5DA2A5E_.wvu.PrintArea" localSheetId="4" hidden="1">'CF-T'!$A$1:$M$68</definedName>
    <definedName name="Z_0144D122_F831_48BB_9769_FF00B5DA2A5E_.wvu.PrintArea" localSheetId="1" hidden="1">'PL-T'!$A$45:$M$87</definedName>
    <definedName name="Z_023F4730_2179_4D0D_B719_7191D84F277B_.wvu.PrintArea" localSheetId="0" hidden="1">'BS-T'!$A$1:$N$115</definedName>
    <definedName name="Z_023F4730_2179_4D0D_B719_7191D84F277B_.wvu.PrintArea" localSheetId="4" hidden="1">'CF-T'!$A$1:$M$68</definedName>
    <definedName name="Z_023F4730_2179_4D0D_B719_7191D84F277B_.wvu.PrintArea" localSheetId="1" hidden="1">'PL-T'!$A$44:$M$87</definedName>
    <definedName name="Z_08340C77_1C75_452B_8BFD_EA15DA9C8720_.wvu.PrintArea" localSheetId="0" hidden="1">'BS-T'!$A$1:$M$115</definedName>
    <definedName name="Z_08340C77_1C75_452B_8BFD_EA15DA9C8720_.wvu.PrintArea" localSheetId="4" hidden="1">'CF-T'!$A$1:$M$68</definedName>
    <definedName name="Z_08340C77_1C75_452B_8BFD_EA15DA9C8720_.wvu.PrintArea" localSheetId="1" hidden="1">'PL-T'!$A$45:$M$87</definedName>
    <definedName name="Z_18454DAE_2AEC_4A66_BBA4_F9AA49AAB4EA_.wvu.PrintArea" localSheetId="0" hidden="1">'BS-T'!$A$1:$M$115</definedName>
    <definedName name="Z_18454DAE_2AEC_4A66_BBA4_F9AA49AAB4EA_.wvu.PrintArea" localSheetId="4" hidden="1">'CF-T'!$A$1:$M$68</definedName>
    <definedName name="Z_18454DAE_2AEC_4A66_BBA4_F9AA49AAB4EA_.wvu.PrintArea" localSheetId="1" hidden="1">'PL-T'!$A$45:$M$87</definedName>
    <definedName name="Z_37BBAE70_E97C_4D8A_9A9C_83B0AE08F6C9_.wvu.PrintArea" localSheetId="0" hidden="1">'BS-T'!$A$1:$M$115</definedName>
    <definedName name="Z_37BBAE70_E97C_4D8A_9A9C_83B0AE08F6C9_.wvu.PrintArea" localSheetId="4" hidden="1">'CF-T'!$A$1:$M$68</definedName>
    <definedName name="Z_37BBAE70_E97C_4D8A_9A9C_83B0AE08F6C9_.wvu.PrintArea" localSheetId="1" hidden="1">'PL-T'!$A$45:$M$87</definedName>
    <definedName name="Z_5E627BFD_5668_42E5_92A7_A05D2BA7868A_.wvu.PrintArea" localSheetId="0" hidden="1">'BS-T'!$A$1:$M$115</definedName>
    <definedName name="Z_5E627BFD_5668_42E5_92A7_A05D2BA7868A_.wvu.PrintArea" localSheetId="4" hidden="1">'CF-T'!$A$1:$M$68</definedName>
    <definedName name="Z_5E627BFD_5668_42E5_92A7_A05D2BA7868A_.wvu.PrintArea" localSheetId="1" hidden="1">'PL-T'!$A$45:$M$87</definedName>
    <definedName name="Z_6E56CEC2_2B2B_436F_BD5F_D3ACD5F16EC0_.wvu.PrintArea" localSheetId="0" hidden="1">'BS-T'!$A$1:$M$115</definedName>
    <definedName name="Z_6E56CEC2_2B2B_436F_BD5F_D3ACD5F16EC0_.wvu.PrintArea" localSheetId="4" hidden="1">'CF-T'!$A$1:$M$68</definedName>
    <definedName name="Z_6E56CEC2_2B2B_436F_BD5F_D3ACD5F16EC0_.wvu.PrintArea" localSheetId="1" hidden="1">'PL-T'!$A$45:$M$87</definedName>
    <definedName name="Z_83882583_C7D4_4041_8E95_6C13F63A234B_.wvu.PrintArea" localSheetId="0" hidden="1">'BS-T'!$A$1:$M$115</definedName>
    <definedName name="Z_83882583_C7D4_4041_8E95_6C13F63A234B_.wvu.PrintArea" localSheetId="4" hidden="1">'CF-T'!$A$1:$M$68</definedName>
    <definedName name="Z_83882583_C7D4_4041_8E95_6C13F63A234B_.wvu.PrintArea" localSheetId="1" hidden="1">'PL-T'!$A$45:$M$87</definedName>
    <definedName name="Z_84088247_C29F_4E81_B9E2_A7314148D0E3_.wvu.PrintArea" localSheetId="0" hidden="1">'BS-T'!$A$1:$M$115</definedName>
    <definedName name="Z_84088247_C29F_4E81_B9E2_A7314148D0E3_.wvu.PrintArea" localSheetId="4" hidden="1">'CF-T'!$A$1:$M$68</definedName>
    <definedName name="Z_84088247_C29F_4E81_B9E2_A7314148D0E3_.wvu.PrintArea" localSheetId="1" hidden="1">'PL-T'!$A$45:$M$87</definedName>
    <definedName name="Z_9E28E2C1_EBDE_4E8B_9153_F79D521656F8_.wvu.PrintArea" localSheetId="0" hidden="1">'BS-T'!$A$1:$M$115</definedName>
    <definedName name="Z_9E28E2C1_EBDE_4E8B_9153_F79D521656F8_.wvu.PrintArea" localSheetId="4" hidden="1">'CF-T'!$A$1:$M$68</definedName>
    <definedName name="Z_9E28E2C1_EBDE_4E8B_9153_F79D521656F8_.wvu.PrintArea" localSheetId="1" hidden="1">'PL-T'!$A$45:$M$87</definedName>
    <definedName name="Z_E3B21D34_B332_4DE1_963E_397A0EA34282_.wvu.PrintArea" localSheetId="0" hidden="1">'BS-T'!$A$1:$M$115</definedName>
    <definedName name="Z_E3B21D34_B332_4DE1_963E_397A0EA34282_.wvu.PrintArea" localSheetId="4" hidden="1">'CF-T'!$A$1:$M$68</definedName>
    <definedName name="Z_E3B21D34_B332_4DE1_963E_397A0EA34282_.wvu.PrintArea" localSheetId="1" hidden="1">'PL-T'!$A$45:$M$87</definedName>
    <definedName name="Z_E3F903E9_EA62_4CF7_9CD6_24B2F525F781_.wvu.PrintArea" localSheetId="0" hidden="1">'BS-T'!$A$1:$M$115</definedName>
    <definedName name="Z_E3F903E9_EA62_4CF7_9CD6_24B2F525F781_.wvu.PrintArea" localSheetId="4" hidden="1">'CF-T'!$A$1:$M$68</definedName>
    <definedName name="Z_E3F903E9_EA62_4CF7_9CD6_24B2F525F781_.wvu.PrintArea" localSheetId="1" hidden="1">'PL-T'!$A$45:$M$87</definedName>
  </definedNames>
  <calcPr calcId="191029"/>
  <customWorkbookViews>
    <customWorkbookView name="Pornlada Wongpadungkiat - Personal View" guid="{84088247-C29F-4E81-B9E2-A7314148D0E3}" mergeInterval="0" personalView="1" maximized="1" windowWidth="1276" windowHeight="781" tabRatio="637" activeSheetId="1"/>
    <customWorkbookView name="Danita.Methasiraroj - Personal View" guid="{08340C77-1C75-452B-8BFD-EA15DA9C8720}" mergeInterval="0" personalView="1" maximized="1" xWindow="1" yWindow="1" windowWidth="1436" windowHeight="640" tabRatio="637" activeSheetId="2"/>
    <customWorkbookView name="Rawiphun.Tantiauscha - Personal View" guid="{18454DAE-2AEC-4A66-BBA4-F9AA49AAB4EA}" mergeInterval="0" personalView="1" maximized="1" xWindow="1" yWindow="1" windowWidth="1596" windowHeight="640" tabRatio="637" activeSheetId="3"/>
    <customWorkbookView name="Wanwimon.Unanuya - Personal View" guid="{83882583-C7D4-4041-8E95-6C13F63A234B}" mergeInterval="0" personalView="1" maximized="1" xWindow="1" yWindow="1" windowWidth="1436" windowHeight="610" tabRatio="637" activeSheetId="3"/>
    <customWorkbookView name="TVP - Personal View" guid="{5E627BFD-5668-42E5-92A7-A05D2BA7868A}" mergeInterval="0" personalView="1" maximized="1" windowWidth="1276" windowHeight="543" tabRatio="637" activeSheetId="1"/>
    <customWorkbookView name="Kittisak Wongpadungkiat - Personal View" guid="{37BBAE70-E97C-4D8A-9A9C-83B0AE08F6C9}" mergeInterval="0" personalView="1" maximized="1" windowWidth="1362" windowHeight="489" tabRatio="637" activeSheetId="1"/>
    <customWorkbookView name="Thawatchai P. - Personal View" guid="{0144D122-F831-48BB-9769-FF00B5DA2A5E}" mergeInterval="0" personalView="1" maximized="1" windowWidth="1276" windowHeight="543" tabRatio="637" activeSheetId="1"/>
    <customWorkbookView name="admin - Personal View" guid="{9E28E2C1-EBDE-4E8B-9153-F79D521656F8}" mergeInterval="0" personalView="1" maximized="1" xWindow="1" yWindow="1" windowWidth="1366" windowHeight="496" tabRatio="637" activeSheetId="1"/>
    <customWorkbookView name="Finlab_002 - Personal View" guid="{E3F903E9-EA62-4CF7-9CD6-24B2F525F781}" mergeInterval="0" personalView="1" maximized="1" xWindow="1" yWindow="1" windowWidth="1647" windowHeight="789" tabRatio="637" activeSheetId="1"/>
    <customWorkbookView name="Ernst &amp; Young - Personal View" guid="{E3B21D34-B332-4DE1-963E-397A0EA34282}" mergeInterval="0" personalView="1" maximized="1" xWindow="1" yWindow="1" windowWidth="1436" windowHeight="614" tabRatio="637" activeSheetId="3" showComments="commIndAndComment"/>
    <customWorkbookView name="Daughtrat.Wongsangth - Personal View" guid="{6E56CEC2-2B2B-436F-BD5F-D3ACD5F16EC0}" mergeInterval="0" personalView="1" maximized="1" xWindow="1" yWindow="1" windowWidth="1436" windowHeight="614" tabRatio="637" activeSheetId="2"/>
    <customWorkbookView name="Krisda Uppayokin - Personal View" guid="{023F4730-2179-4D0D-B719-7191D84F277B}" mergeInterval="0" personalView="1" maximized="1" windowWidth="1362" windowHeight="519" tabRatio="63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3" i="1" l="1"/>
  <c r="O23" i="6"/>
  <c r="K84" i="3"/>
  <c r="G15" i="3"/>
  <c r="I15" i="3"/>
  <c r="K15" i="3"/>
  <c r="G23" i="3"/>
  <c r="I23" i="3"/>
  <c r="K23" i="3"/>
  <c r="K24" i="3" s="1"/>
  <c r="K26" i="3" s="1"/>
  <c r="K28" i="3" s="1"/>
  <c r="I24" i="3"/>
  <c r="I26" i="3" s="1"/>
  <c r="I28" i="3" s="1"/>
  <c r="G24" i="3" l="1"/>
  <c r="G26" i="3" s="1"/>
  <c r="G28" i="3" s="1"/>
  <c r="I48" i="8" l="1"/>
  <c r="K48" i="8"/>
  <c r="M48" i="8"/>
  <c r="I55" i="8"/>
  <c r="K55" i="8"/>
  <c r="M55" i="8"/>
  <c r="I58" i="3"/>
  <c r="K58" i="3"/>
  <c r="M58" i="3"/>
  <c r="I66" i="3"/>
  <c r="K66" i="3"/>
  <c r="M66" i="3"/>
  <c r="I33" i="3"/>
  <c r="I38" i="3" s="1"/>
  <c r="I36" i="3" s="1"/>
  <c r="M15" i="3"/>
  <c r="M23" i="3"/>
  <c r="M63" i="1"/>
  <c r="M15" i="7"/>
  <c r="O19" i="6"/>
  <c r="M67" i="3" l="1"/>
  <c r="M69" i="3" s="1"/>
  <c r="K67" i="3"/>
  <c r="K69" i="3" s="1"/>
  <c r="M24" i="3"/>
  <c r="M26" i="3" s="1"/>
  <c r="M28" i="3" s="1"/>
  <c r="M33" i="3" s="1"/>
  <c r="M36" i="3" s="1"/>
  <c r="I67" i="3"/>
  <c r="I69" i="3" s="1"/>
  <c r="K33" i="3"/>
  <c r="K36" i="3" s="1"/>
  <c r="K41" i="3" s="1"/>
  <c r="S16" i="6"/>
  <c r="M80" i="1"/>
  <c r="I80" i="1"/>
  <c r="M46" i="1"/>
  <c r="I46" i="1"/>
  <c r="M6" i="1"/>
  <c r="I6" i="1"/>
  <c r="K80" i="1"/>
  <c r="G80" i="1"/>
  <c r="K46" i="1"/>
  <c r="G46" i="1"/>
  <c r="K6" i="1"/>
  <c r="G6" i="1"/>
  <c r="G66" i="3" l="1"/>
  <c r="G58" i="3"/>
  <c r="M58" i="1"/>
  <c r="K58" i="1"/>
  <c r="I58" i="1"/>
  <c r="G58" i="1"/>
  <c r="M18" i="1"/>
  <c r="K18" i="1"/>
  <c r="I18" i="1"/>
  <c r="G18" i="1"/>
  <c r="G67" i="3" l="1"/>
  <c r="G69" i="3" s="1"/>
  <c r="I15" i="6"/>
  <c r="I17" i="6" s="1"/>
  <c r="I22" i="6"/>
  <c r="I24" i="6" s="1"/>
  <c r="G55" i="8" l="1"/>
  <c r="G48" i="8"/>
  <c r="S23" i="6"/>
  <c r="K64" i="1" l="1"/>
  <c r="K159" i="1"/>
  <c r="K157" i="1"/>
  <c r="M94" i="1" l="1"/>
  <c r="M93" i="1"/>
  <c r="M90" i="1"/>
  <c r="M89" i="1"/>
  <c r="I96" i="1"/>
  <c r="I94" i="1"/>
  <c r="I93" i="1"/>
  <c r="I91" i="1"/>
  <c r="I90" i="1"/>
  <c r="I89" i="1"/>
  <c r="G64" i="1"/>
  <c r="I64" i="1"/>
  <c r="M64" i="1"/>
  <c r="K71" i="3" l="1"/>
  <c r="K9" i="8"/>
  <c r="K21" i="8" s="1"/>
  <c r="K30" i="8" s="1"/>
  <c r="K32" i="8" s="1"/>
  <c r="K56" i="8" s="1"/>
  <c r="K59" i="8" s="1"/>
  <c r="M65" i="1"/>
  <c r="G65" i="1"/>
  <c r="K65" i="1"/>
  <c r="I65" i="1"/>
  <c r="M71" i="3" l="1"/>
  <c r="M76" i="3" s="1"/>
  <c r="M79" i="3" s="1"/>
  <c r="M9" i="8"/>
  <c r="M21" i="8" s="1"/>
  <c r="M30" i="8" s="1"/>
  <c r="M32" i="8" s="1"/>
  <c r="M56" i="8" s="1"/>
  <c r="M59" i="8" s="1"/>
  <c r="I71" i="3"/>
  <c r="I76" i="3" s="1"/>
  <c r="I81" i="3" s="1"/>
  <c r="I79" i="3" s="1"/>
  <c r="I9" i="8"/>
  <c r="I21" i="8" s="1"/>
  <c r="I30" i="8" s="1"/>
  <c r="I32" i="8" s="1"/>
  <c r="I56" i="8" s="1"/>
  <c r="I59" i="8" s="1"/>
  <c r="S19" i="6"/>
  <c r="M18" i="7"/>
  <c r="G91" i="1" l="1"/>
  <c r="E23" i="7"/>
  <c r="I23" i="7" l="1"/>
  <c r="M20" i="7"/>
  <c r="I14" i="7"/>
  <c r="I16" i="7" s="1"/>
  <c r="G14" i="7"/>
  <c r="G16" i="7" s="1"/>
  <c r="E14" i="7"/>
  <c r="E16" i="7" s="1"/>
  <c r="M13" i="7"/>
  <c r="Q20" i="6"/>
  <c r="Q22" i="6" s="1"/>
  <c r="Q24" i="6" s="1"/>
  <c r="K22" i="6"/>
  <c r="G22" i="6"/>
  <c r="G24" i="6" s="1"/>
  <c r="E22" i="6"/>
  <c r="E24" i="6" s="1"/>
  <c r="O21" i="6"/>
  <c r="S21" i="6" s="1"/>
  <c r="Q15" i="6"/>
  <c r="O14" i="6"/>
  <c r="S14" i="6" s="1"/>
  <c r="K15" i="6"/>
  <c r="K17" i="6" s="1"/>
  <c r="G15" i="6"/>
  <c r="G17" i="6" s="1"/>
  <c r="E15" i="6"/>
  <c r="E17" i="6" s="1"/>
  <c r="K24" i="6" l="1"/>
  <c r="G93" i="1" s="1"/>
  <c r="Q17" i="6"/>
  <c r="K89" i="1"/>
  <c r="M22" i="7"/>
  <c r="M11" i="7"/>
  <c r="G23" i="7"/>
  <c r="K90" i="1" s="1"/>
  <c r="G9" i="8" l="1"/>
  <c r="G21" i="8" s="1"/>
  <c r="G30" i="8" s="1"/>
  <c r="G32" i="8" s="1"/>
  <c r="G56" i="8" s="1"/>
  <c r="G33" i="3"/>
  <c r="G38" i="3" s="1"/>
  <c r="G36" i="3" s="1"/>
  <c r="G41" i="3" s="1"/>
  <c r="G59" i="8" l="1"/>
  <c r="G96" i="1"/>
  <c r="G90" i="1"/>
  <c r="G89" i="1"/>
  <c r="O12" i="6"/>
  <c r="J36" i="7"/>
  <c r="N95" i="7" s="1"/>
  <c r="F60" i="7"/>
  <c r="J60" i="7"/>
  <c r="H95" i="7"/>
  <c r="M95" i="7" s="1"/>
  <c r="L95" i="7"/>
  <c r="M95" i="1"/>
  <c r="M97" i="1" s="1"/>
  <c r="M29" i="1"/>
  <c r="M30" i="1" s="1"/>
  <c r="I29" i="1"/>
  <c r="L49" i="3"/>
  <c r="I95" i="1"/>
  <c r="I97" i="1" s="1"/>
  <c r="G29" i="1"/>
  <c r="K29" i="1"/>
  <c r="S12" i="6" l="1"/>
  <c r="I98" i="1"/>
  <c r="M98" i="1"/>
  <c r="I30" i="1"/>
  <c r="G30" i="1"/>
  <c r="G71" i="3"/>
  <c r="K30" i="1"/>
  <c r="M12" i="7" l="1"/>
  <c r="K14" i="7"/>
  <c r="K16" i="7" s="1"/>
  <c r="G76" i="3"/>
  <c r="G81" i="3" s="1"/>
  <c r="G79" i="3" s="1"/>
  <c r="G84" i="3" s="1"/>
  <c r="K76" i="3"/>
  <c r="K79" i="3" s="1"/>
  <c r="M20" i="6" l="1"/>
  <c r="M22" i="6" s="1"/>
  <c r="M24" i="6" s="1"/>
  <c r="M15" i="6"/>
  <c r="M17" i="6" s="1"/>
  <c r="O13" i="6"/>
  <c r="M14" i="7"/>
  <c r="M16" i="7" s="1"/>
  <c r="K21" i="7"/>
  <c r="M21" i="7" s="1"/>
  <c r="K19" i="7"/>
  <c r="M19" i="7" s="1"/>
  <c r="O20" i="6" l="1"/>
  <c r="S20" i="6" s="1"/>
  <c r="K23" i="7"/>
  <c r="K94" i="1" s="1"/>
  <c r="K95" i="1" s="1"/>
  <c r="K97" i="1" s="1"/>
  <c r="K98" i="1" s="1"/>
  <c r="M23" i="7"/>
  <c r="O15" i="6"/>
  <c r="S13" i="6"/>
  <c r="O17" i="6"/>
  <c r="O22" i="6"/>
  <c r="O24" i="6" s="1"/>
  <c r="G94" i="1"/>
  <c r="G95" i="1" s="1"/>
  <c r="G97" i="1" s="1"/>
  <c r="G98" i="1" s="1"/>
  <c r="S22" i="6" l="1"/>
  <c r="S24" i="6" s="1"/>
  <c r="S15" i="6"/>
  <c r="S17" i="6" s="1"/>
</calcChain>
</file>

<file path=xl/sharedStrings.xml><?xml version="1.0" encoding="utf-8"?>
<sst xmlns="http://schemas.openxmlformats.org/spreadsheetml/2006/main" count="322" uniqueCount="176">
  <si>
    <t>สินทรัพย์</t>
  </si>
  <si>
    <t>รวมสินทรัพย์หมุนเวียน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</si>
  <si>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</si>
  <si>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</si>
  <si>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</si>
  <si>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</si>
  <si>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</si>
  <si>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</si>
  <si>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</si>
  <si>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</si>
  <si>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รายได้อื่น</t>
  </si>
  <si>
    <t>รวมรายได้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</si>
  <si>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</si>
  <si>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</si>
  <si>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</si>
  <si>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สินทรัพย์ไม่หมุนเวียน</t>
  </si>
  <si>
    <t>รวมสินทรัพย์ไม่หมุนเวียน</t>
  </si>
  <si>
    <t>รวมค่าใช้จ่าย</t>
  </si>
  <si>
    <t xml:space="preserve">รายได้ </t>
  </si>
  <si>
    <t xml:space="preserve">ค่าใช้จ่าย </t>
  </si>
  <si>
    <t>หมายเหตุ</t>
  </si>
  <si>
    <t>งบกระแสเงินสด</t>
  </si>
  <si>
    <t>กำไรจากการดำเนินงานก่อนการเปลี่ยนแปลงในสินทรัพย์</t>
  </si>
  <si>
    <t>งบการเงินรวม</t>
  </si>
  <si>
    <t>หมายเหตุประกอบงบการเงินเป็นส่วนหนึ่งของงบการเงินนี้</t>
  </si>
  <si>
    <t>รวมหนี้สินไม่หมุนเวียน</t>
  </si>
  <si>
    <t>งบกระแสเงินสด (ต่อ)</t>
  </si>
  <si>
    <t>หนี้สินไม่หมุนเวียน</t>
  </si>
  <si>
    <t>ยังไม่ได้จัดสรร</t>
  </si>
  <si>
    <t>หนี้สินดำเนินงานเพิ่มขึ้น(ลดลง)</t>
  </si>
  <si>
    <t>งบการเงินเฉพาะกิจการ</t>
  </si>
  <si>
    <t xml:space="preserve">   จากกิจกรรมดำเนินงาน</t>
  </si>
  <si>
    <t xml:space="preserve">   และหนี้สินดำเนินงาน</t>
  </si>
  <si>
    <t xml:space="preserve">   สินค้าคงเหลือ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</si>
  <si>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</si>
  <si>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</si>
  <si>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</si>
  <si>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ค่าใช้จ่ายในการบริหาร</t>
  </si>
  <si>
    <t>ส่วนเกินมูลค่าหุ้นสามัญ</t>
  </si>
  <si>
    <t>สินทรัพย์หมุนเวียน</t>
  </si>
  <si>
    <t>ส่วนของผู้ถือหุ้นของบริษัทฯ</t>
  </si>
  <si>
    <t>กรรมการ</t>
  </si>
  <si>
    <t>ลูกหนี้การค้าและลูกหนี้อื่น</t>
  </si>
  <si>
    <t>สินทรัพย์ไม่มีตัวตน</t>
  </si>
  <si>
    <t>ภาษีเงินได้ค้างจ่าย</t>
  </si>
  <si>
    <t>ส่วนของผู้มีส่วนได้เสียที่ไม่มีอำนาจควบคุมของบริษัทย่อย</t>
  </si>
  <si>
    <t>การแบ่งปันกำไร</t>
  </si>
  <si>
    <t>ส่วนที่เป็นของผู้มีส่วนได้เสียที่ไม่มีอำนาจควบคุมของบริษัทย่อย</t>
  </si>
  <si>
    <t>หนี้สินและส่วนของผู้ถือหุ้น (ต่อ)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</si>
  <si>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</si>
  <si>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</si>
  <si>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ค่าใช้จ่ายภาษีเงินได้</t>
  </si>
  <si>
    <t>ผู้ถือหุ้น</t>
  </si>
  <si>
    <t>(หน่วย: พันบาท)</t>
  </si>
  <si>
    <t>กำไรสำหรับงวด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</si>
  <si>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</si>
  <si>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</si>
  <si>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(ยังไม่ได้ตรวจสอบ</t>
  </si>
  <si>
    <t>แต่สอบทานแล้ว)</t>
  </si>
  <si>
    <t>ส่วนเกินมูลค่า</t>
  </si>
  <si>
    <t>(ยังไม่ได้ตรวจสอบ แต่สอบทานแล้ว)</t>
  </si>
  <si>
    <t>กำไรก่อนค่าใช้จ่ายภาษีเงินได้</t>
  </si>
  <si>
    <t>(ตรวจสอบแล้ว)</t>
  </si>
  <si>
    <t>ต้นทุนทางการเงิน</t>
  </si>
  <si>
    <t xml:space="preserve"> </t>
  </si>
  <si>
    <t>สินทรัพย์ทางการเงินหมุนเวียนอื่น</t>
  </si>
  <si>
    <t>สินทรัพย์สิทธิการใช้</t>
  </si>
  <si>
    <t>บริษัท บิสซิเนสอะไลเม้นท์ จำกัด (มหาชน) และบริษัทย่อย</t>
  </si>
  <si>
    <t>เงินสดและรายการเทียบเท่าเงินสด</t>
  </si>
  <si>
    <t>สินค้าคงเหลือ</t>
  </si>
  <si>
    <t>เงินลงทุนในบริษัทย่อย</t>
  </si>
  <si>
    <t xml:space="preserve">ที่ดิน อาคารและอุปกรณ์ </t>
  </si>
  <si>
    <t>สินทรัพย์ภาษีเงินได้รอการตัดบัญชี</t>
  </si>
  <si>
    <t xml:space="preserve">สินทรัพย์ไม่หมุนเวียนอื่น </t>
  </si>
  <si>
    <t>เงินกู้ยืมระยะสั้นจากสถาบันการเงิน</t>
  </si>
  <si>
    <t>รายได้จากการขาย</t>
  </si>
  <si>
    <t>รายได้จากการให้บริการ</t>
  </si>
  <si>
    <t>รายได้จากกิจการโรงพยาบาล</t>
  </si>
  <si>
    <t>กำไรจากอัตราแลกเปลี่ยน</t>
  </si>
  <si>
    <t>ต้นทุนขาย</t>
  </si>
  <si>
    <t>ต้นทุนกิจการโรงพยาบาล</t>
  </si>
  <si>
    <t>ตามกฎหมาย</t>
  </si>
  <si>
    <t>หุ้นสามัญ</t>
  </si>
  <si>
    <t>รวมส่วนของ</t>
  </si>
  <si>
    <t xml:space="preserve">   ประมาณการหนี้สิน</t>
  </si>
  <si>
    <t>จัดสรรแล้ว -</t>
  </si>
  <si>
    <t>สำรอง</t>
  </si>
  <si>
    <t>งบกำไรขาดทุนเบ็ดเสร็จ</t>
  </si>
  <si>
    <t>กำไรขาดทุน</t>
  </si>
  <si>
    <t>ค่าใช้จ่ายในการขายและจัดจำหน่าย</t>
  </si>
  <si>
    <t>กำไรจากการดำเนินงาน</t>
  </si>
  <si>
    <t>กำไรขาดทุนเบ็ดเสร็จอื่น</t>
  </si>
  <si>
    <t>กำไรขาดทุนเบ็ดเสร็จอื่นสำหรับงวด</t>
  </si>
  <si>
    <t>ของบริษัทฯ</t>
  </si>
  <si>
    <t>บริษัทย่อย</t>
  </si>
  <si>
    <t>ส่วนของ</t>
  </si>
  <si>
    <t>(หน่วย: พันบาท ยกเว้นกำไรต่อหุ้นแสดงเป็นบาท)</t>
  </si>
  <si>
    <t>กำไรก่อนภาษี</t>
  </si>
  <si>
    <t xml:space="preserve">   รายได้ทางการเงิน</t>
  </si>
  <si>
    <t xml:space="preserve">   ต้นทุนทางการเงิน</t>
  </si>
  <si>
    <t>สินทรัพย์ดำเนินงาน(เพิ่มขึ้น)ลดลง</t>
  </si>
  <si>
    <t>ซื้ออุปกรณ์และสินทรัพย์ไม่มีตัวตน</t>
  </si>
  <si>
    <t>กระแสเงินสดสุทธิจาก(ใช้ไปใน)กิจกรรมลงทุน</t>
  </si>
  <si>
    <t xml:space="preserve">   ค่าเสื่อมราคาและค่าตัดจำหน่าย</t>
  </si>
  <si>
    <t>เงินสดรับจากดอกเบี้ยรับ</t>
  </si>
  <si>
    <t>เงินสดจ่ายดอกเบี้ย</t>
  </si>
  <si>
    <t>เงินสดจ่ายเงินต้นของหนี้สินตามสัญญาเช่า</t>
  </si>
  <si>
    <t>เจ้าหนี้การค้าและเจ้าหนี้อื่น - ส่วนหมุนเวียน</t>
  </si>
  <si>
    <t>ประมาณการหนี้สินระยะสั้น</t>
  </si>
  <si>
    <t>เจ้าหนี้การค้าและเจ้าหนี้อื่น - ส่วนไม่หมุนเวียน</t>
  </si>
  <si>
    <t>สำรองผลประโยชน์ระยะยาวของพนักงาน</t>
  </si>
  <si>
    <t>ประมาณการหนี้สินระยะยาว</t>
  </si>
  <si>
    <t>ต้นทุนการให้บริการ</t>
  </si>
  <si>
    <t>ส่วนที่เป็นของผู้ถือหุ้นของบริษัทฯ</t>
  </si>
  <si>
    <t>กำไรเบ็ดเสร็จรวมสำหรับงวด</t>
  </si>
  <si>
    <t>รายการปรับกระทบยอดกำไรก่อนภาษีเป็นเงินสดรับ(จ่าย)</t>
  </si>
  <si>
    <t xml:space="preserve">   เงินสดจ่ายภาษีเงินได้</t>
  </si>
  <si>
    <t>สินทรัพย์หมุนเวียนอื่น</t>
  </si>
  <si>
    <t xml:space="preserve">   สินทรัพย์หมุนเวียนอื่น </t>
  </si>
  <si>
    <t>กำไรต่อหุ้นขั้นพื้นฐาน</t>
  </si>
  <si>
    <t xml:space="preserve">  กำไรส่วนที่เป็นของผู้ถือหุ้นของบริษัทฯ</t>
  </si>
  <si>
    <t>กำไรต่อหุ้น</t>
  </si>
  <si>
    <t>กระแสเงินสดสุทธิใช้ไปในกิจกรรมจัดหาเงิน</t>
  </si>
  <si>
    <t>ผู้มีส่วนได้เสียที่ไม่มี</t>
  </si>
  <si>
    <t>อำนาจควบคุมของ</t>
  </si>
  <si>
    <t>เงินสดรับจากการจำหน่ายอุปกรณ์</t>
  </si>
  <si>
    <t>ยอดคงเหลือ ณ วันที่ 1 มกราคม 2566</t>
  </si>
  <si>
    <t>2566</t>
  </si>
  <si>
    <t>ส่วนต่ำกว่าทุนจาก</t>
  </si>
  <si>
    <t>การเปลี่ยนแปลง</t>
  </si>
  <si>
    <t>สัดส่วนการถือหุ้น</t>
  </si>
  <si>
    <t>ในบริษัทย่อย</t>
  </si>
  <si>
    <t>เงินฝากธนาคารที่มีภาระค้ำประกัน</t>
  </si>
  <si>
    <t>หนี้สินทางการเงินหมุนเวียนอื่น</t>
  </si>
  <si>
    <t>ส่วนต่ำกว่าทุนจากการเปลี่ยนแปลงสัดส่วนการถือหุ้นในบริษัทย่อย</t>
  </si>
  <si>
    <t>ทุนเรือนหุ้น</t>
  </si>
  <si>
    <t xml:space="preserve">   ทุนจดทะเบียน </t>
  </si>
  <si>
    <t xml:space="preserve">      หุ้นสามัญ 660,000,000 หุ้น มูลค่าหุ้นละ 0.5 บาท</t>
  </si>
  <si>
    <t xml:space="preserve">   ทุนออกจำหน่ายและชำระแล้ว</t>
  </si>
  <si>
    <t xml:space="preserve">      หุ้นสามัญ 600,734,989 หุ้น มูลค่าหุ้นละ 0.5 บาท</t>
  </si>
  <si>
    <t>ผลกระทบจากการเปลี่ยนแปลงในอัตราแลกเปลี่ยน</t>
  </si>
  <si>
    <t>เงินกู้ยืมระยะยาว - สุทธิจากส่วนที่ถึงกำหนดชำระภายในหนึ่งปี</t>
  </si>
  <si>
    <t>ส่วนของเงินกู้ยืมระยะยาวที่ถึงกำหนดชำระภายในหนึ่งปี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</si>
  <si>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</si>
  <si>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ยอดคงเหลือ ณ วันที่ 30 กันยายน 2566</t>
  </si>
  <si>
    <t xml:space="preserve">   กำไรจากการจำหน่ายอุปกรณ์</t>
  </si>
  <si>
    <t>เงินกู้ยืมระยะสั้นจากสถาบันการเงินเพิ่มขึ้น(ลดลง)</t>
  </si>
  <si>
    <t xml:space="preserve">   สำรองผลประโยชน์ระยะยาวของพนักงาน</t>
  </si>
  <si>
    <t>ณ วันที่ 30 กันยายน 2567</t>
  </si>
  <si>
    <t>สำหรับงวดเก้าเดือนสิ้นสุดวันที่ 30 กันยายน 2567</t>
  </si>
  <si>
    <t>2567</t>
  </si>
  <si>
    <t>ยอดคงเหลือ ณ วันที่ 1 มกราคม 2567</t>
  </si>
  <si>
    <t>ยอดคงเหลือ ณ วันที่ 30 กันยายน 2567</t>
  </si>
  <si>
    <t>สำหรับงวดสามเดือนสิ้นสุดวันที่ 30 กันยายน 2567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</si>
  <si>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</si>
  <si>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</si>
  <si>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</si>
  <si>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</si>
  <si>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ขาดทุนจากอัตราแลกเปลี่ยน</t>
  </si>
  <si>
    <t xml:space="preserve">   การกลับรายการปรับลดมูลค่าสินค้าคงเหลือ</t>
  </si>
  <si>
    <t>เงินปันผลจ่าย (หมายเหตุ 7)</t>
  </si>
  <si>
    <t>กระแสเงินสดสุทธิจาก(ใช้ไปใน)กิจกรรมดำเนินงาน</t>
  </si>
  <si>
    <t>เงินฝากประจำลดลง</t>
  </si>
  <si>
    <t>เงินสดจ่ายคืนเงินกู้ยืมระยะยาว (หมายเหตุ 5)</t>
  </si>
  <si>
    <t>จ่ายเงินปันผล (หมายเหตุ 7)</t>
  </si>
  <si>
    <t>เงินสดและรายการเทียบเท่าเงินสดเพิ่มขึ้น(ลดลง)สุทธิ</t>
  </si>
  <si>
    <t>เงินฝากธนาคารที่มีภาระค้ำประกัน(เพิ่มขึ้น)ลดลง</t>
  </si>
  <si>
    <t xml:space="preserve">   (กำไร)ขาดทุนจากอัตราแลกเปลี่ยนที่ยังไม่เกิดขึ้นจริง</t>
  </si>
  <si>
    <t xml:space="preserve">   (กำไร)ขาดทุนจากการเปลี่ยนแปลงมูลค่าตราสารอนุพันธ์</t>
  </si>
  <si>
    <t>ทุนเรือนหุ้นที่ออก</t>
  </si>
  <si>
    <t>และชำระแล้ว</t>
  </si>
  <si>
    <t>ส่วนของลูกหนี้ตามสัญญาเช่าเงินทุนที่ถึง</t>
  </si>
  <si>
    <t>กำหนดรับชำระภายในหนึ่งปี</t>
  </si>
  <si>
    <t>ลูกหนี้ตามสัญญาเช่าเงินทุน - สุทธิจากส่วนที่ถึง</t>
  </si>
  <si>
    <t xml:space="preserve">   ลูกหนี้ตามสัญญาเช่าเงินทุน</t>
  </si>
  <si>
    <t>กระแสเงินสดจาก(ใช้ไปใน)กิจกรรมดำเนินงาน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</si>
</sst>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0.0%"/>
    <numFmt numFmtId="167" formatCode="#,##0.0\ ;\(#,##0.0\)"/>
    <numFmt numFmtId="168" formatCode="_(* #,##0_);_(* \(#,##0\);_(* &quot;-&quot;??_);_(@_)"/>
    <numFmt numFmtId="169" formatCode="_-* #,##0.00_-;\-* #,##0.00_-;_-* &quot;-&quot;??_-;_-@_-"/>
    <numFmt numFmtId="170" formatCode="_-* #,##0_-;\-* #,##0_-;_-* &quot;-&quot;??_-;_-@_-"/>
    <numFmt numFmtId="171" formatCode="\t&quot;฿&quot;#,##0.00_);[Red]\(\t&quot;฿&quot;#,##0.00\)"/>
    <numFmt numFmtId="172" formatCode="#,##0;\(#,##0\)"/>
  </numFmts>
  <fonts count="14">
    <font>
      <sz val="15"/>
      <name val="Angsana New"/>
      <family val="1"/>
    </font>
    <font>
      <sz val="10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sz val="10"/>
      <name val="ApFont"/>
    </font>
    <font>
      <i/>
      <sz val="14"/>
      <name val="Angsana New"/>
      <family val="1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4"/>
      <name val="AngsanaUPC"/>
      <family val="1"/>
    </font>
    <font>
      <sz val="14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9">
    <xf numFmtId="164" fontId="0" fillId="0" borderId="0"/>
    <xf numFmtId="43" fontId="1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7" fillId="0" borderId="0"/>
    <xf numFmtId="171" fontId="12" fillId="0" borderId="0" applyFont="0" applyFill="0" applyBorder="0" applyAlignment="0" applyProtection="0"/>
    <xf numFmtId="0" fontId="7" fillId="0" borderId="0"/>
    <xf numFmtId="166" fontId="7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9" fillId="0" borderId="0"/>
    <xf numFmtId="0" fontId="10" fillId="0" borderId="0"/>
    <xf numFmtId="0" fontId="5" fillId="0" borderId="0"/>
    <xf numFmtId="0" fontId="1" fillId="0" borderId="0"/>
    <xf numFmtId="0" fontId="1" fillId="0" borderId="0"/>
    <xf numFmtId="164" fontId="2" fillId="0" borderId="0"/>
    <xf numFmtId="0" fontId="12" fillId="0" borderId="0"/>
    <xf numFmtId="9" fontId="1" fillId="0" borderId="0" applyFont="0" applyFill="0" applyBorder="0" applyAlignment="0" applyProtection="0"/>
    <xf numFmtId="10" fontId="1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11" fillId="0" borderId="2" applyNumberFormat="0" applyFill="0" applyAlignment="0" applyProtection="0">
      <alignment horizontal="center" vertical="center"/>
    </xf>
    <xf numFmtId="1" fontId="1" fillId="0" borderId="2" applyNumberFormat="0" applyFill="0" applyAlignment="0" applyProtection="0">
      <alignment horizontal="center" vertical="center"/>
    </xf>
  </cellStyleXfs>
  <cellXfs count="119">
    <xf numFmtId="164" fontId="0" fillId="0" borderId="0" xfId="0"/>
    <xf numFmtId="164" fontId="2" fillId="0" borderId="0" xfId="0" applyFont="1"/>
    <xf numFmtId="164" fontId="2" fillId="0" borderId="0" xfId="0" applyFont="1" applyAlignment="1">
      <alignment horizontal="center"/>
    </xf>
    <xf numFmtId="37" fontId="2" fillId="0" borderId="0" xfId="0" applyNumberFormat="1" applyFont="1" applyAlignment="1">
      <alignment horizontal="centerContinuous"/>
    </xf>
    <xf numFmtId="41" fontId="2" fillId="0" borderId="0" xfId="0" applyNumberFormat="1" applyFont="1"/>
    <xf numFmtId="41" fontId="2" fillId="0" borderId="3" xfId="0" applyNumberFormat="1" applyFont="1" applyBorder="1"/>
    <xf numFmtId="41" fontId="2" fillId="0" borderId="0" xfId="0" applyNumberFormat="1" applyFont="1" applyAlignment="1">
      <alignment horizontal="center"/>
    </xf>
    <xf numFmtId="41" fontId="2" fillId="0" borderId="0" xfId="0" applyNumberFormat="1" applyFont="1" applyAlignment="1">
      <alignment horizontal="right"/>
    </xf>
    <xf numFmtId="41" fontId="2" fillId="0" borderId="4" xfId="0" applyNumberFormat="1" applyFont="1" applyBorder="1"/>
    <xf numFmtId="41" fontId="2" fillId="0" borderId="5" xfId="0" applyNumberFormat="1" applyFont="1" applyBorder="1"/>
    <xf numFmtId="41" fontId="2" fillId="0" borderId="6" xfId="0" applyNumberFormat="1" applyFont="1" applyBorder="1"/>
    <xf numFmtId="164" fontId="2" fillId="0" borderId="0" xfId="0" applyFont="1" applyAlignment="1">
      <alignment horizontal="left"/>
    </xf>
    <xf numFmtId="164" fontId="3" fillId="0" borderId="0" xfId="0" applyFont="1"/>
    <xf numFmtId="0" fontId="2" fillId="0" borderId="0" xfId="0" applyNumberFormat="1" applyFont="1" applyAlignment="1">
      <alignment horizontal="center"/>
    </xf>
    <xf numFmtId="164" fontId="6" fillId="0" borderId="0" xfId="0" applyFont="1" applyAlignment="1">
      <alignment horizontal="center"/>
    </xf>
    <xf numFmtId="41" fontId="2" fillId="0" borderId="0" xfId="0" applyNumberFormat="1" applyFont="1" applyAlignment="1">
      <alignment horizontal="left"/>
    </xf>
    <xf numFmtId="164" fontId="2" fillId="0" borderId="0" xfId="0" applyFont="1" applyAlignment="1">
      <alignment horizontal="centerContinuous"/>
    </xf>
    <xf numFmtId="41" fontId="2" fillId="0" borderId="0" xfId="1" applyNumberFormat="1" applyFont="1" applyFill="1" applyAlignment="1"/>
    <xf numFmtId="41" fontId="2" fillId="0" borderId="7" xfId="0" applyNumberFormat="1" applyFont="1" applyBorder="1"/>
    <xf numFmtId="164" fontId="2" fillId="0" borderId="8" xfId="0" applyFont="1" applyBorder="1"/>
    <xf numFmtId="164" fontId="2" fillId="0" borderId="0" xfId="0" applyFont="1" applyAlignment="1">
      <alignment horizontal="right" vertical="center"/>
    </xf>
    <xf numFmtId="164" fontId="3" fillId="0" borderId="0" xfId="0" applyFont="1" applyAlignment="1">
      <alignment horizontal="center"/>
    </xf>
    <xf numFmtId="37" fontId="3" fillId="0" borderId="0" xfId="0" applyNumberFormat="1" applyFont="1"/>
    <xf numFmtId="164" fontId="4" fillId="0" borderId="0" xfId="0" applyFont="1" applyAlignment="1">
      <alignment horizontal="center" vertical="center"/>
    </xf>
    <xf numFmtId="164" fontId="2" fillId="0" borderId="0" xfId="0" applyFont="1" applyAlignment="1">
      <alignment horizontal="center" vertical="center"/>
    </xf>
    <xf numFmtId="164" fontId="2" fillId="0" borderId="3" xfId="0" applyFont="1" applyBorder="1" applyAlignment="1">
      <alignment horizontal="center" vertical="center"/>
    </xf>
    <xf numFmtId="37" fontId="2" fillId="0" borderId="0" xfId="0" applyNumberFormat="1" applyFont="1" applyAlignment="1">
      <alignment horizontal="center"/>
    </xf>
    <xf numFmtId="167" fontId="6" fillId="0" borderId="0" xfId="0" applyNumberFormat="1" applyFont="1" applyAlignment="1">
      <alignment horizontal="center"/>
    </xf>
    <xf numFmtId="0" fontId="4" fillId="0" borderId="0" xfId="0" quotePrefix="1" applyNumberFormat="1" applyFont="1" applyAlignment="1">
      <alignment horizontal="center"/>
    </xf>
    <xf numFmtId="16" fontId="2" fillId="0" borderId="3" xfId="0" applyNumberFormat="1" applyFont="1" applyBorder="1" applyAlignment="1">
      <alignment horizontal="center" vertical="center"/>
    </xf>
    <xf numFmtId="16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top"/>
    </xf>
    <xf numFmtId="41" fontId="2" fillId="0" borderId="0" xfId="18" applyNumberFormat="1" applyFont="1" applyFill="1" applyBorder="1" applyAlignment="1"/>
    <xf numFmtId="41" fontId="2" fillId="0" borderId="3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vertical="center"/>
    </xf>
    <xf numFmtId="41" fontId="2" fillId="0" borderId="0" xfId="3" applyNumberFormat="1" applyFont="1" applyFill="1" applyAlignment="1">
      <alignment vertical="center"/>
    </xf>
    <xf numFmtId="41" fontId="2" fillId="0" borderId="0" xfId="1" applyNumberFormat="1" applyFont="1" applyFill="1" applyBorder="1" applyAlignment="1"/>
    <xf numFmtId="41" fontId="2" fillId="0" borderId="3" xfId="0" applyNumberFormat="1" applyFont="1" applyBorder="1" applyAlignment="1">
      <alignment horizontal="right"/>
    </xf>
    <xf numFmtId="41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/>
    </xf>
    <xf numFmtId="164" fontId="2" fillId="0" borderId="0" xfId="0" applyFont="1" applyAlignment="1">
      <alignment vertical="center"/>
    </xf>
    <xf numFmtId="41" fontId="13" fillId="0" borderId="3" xfId="1" applyNumberFormat="1" applyFont="1" applyFill="1" applyBorder="1" applyAlignment="1">
      <alignment horizontal="center" vertical="center"/>
    </xf>
    <xf numFmtId="164" fontId="6" fillId="0" borderId="0" xfId="0" applyFont="1" applyAlignment="1">
      <alignment vertical="center"/>
    </xf>
    <xf numFmtId="164" fontId="6" fillId="0" borderId="0" xfId="0" applyFont="1" applyAlignment="1">
      <alignment horizontal="center" vertical="center"/>
    </xf>
    <xf numFmtId="41" fontId="13" fillId="0" borderId="3" xfId="0" applyNumberFormat="1" applyFont="1" applyBorder="1" applyAlignment="1">
      <alignment vertical="center"/>
    </xf>
    <xf numFmtId="41" fontId="13" fillId="0" borderId="0" xfId="0" applyNumberFormat="1" applyFont="1" applyAlignment="1">
      <alignment vertical="center"/>
    </xf>
    <xf numFmtId="0" fontId="2" fillId="0" borderId="0" xfId="13" applyFont="1" applyAlignment="1">
      <alignment vertical="center"/>
    </xf>
    <xf numFmtId="41" fontId="2" fillId="0" borderId="7" xfId="1" applyNumberFormat="1" applyFont="1" applyFill="1" applyBorder="1" applyAlignment="1">
      <alignment vertical="center"/>
    </xf>
    <xf numFmtId="0" fontId="2" fillId="0" borderId="0" xfId="0" applyNumberFormat="1" applyFont="1"/>
    <xf numFmtId="41" fontId="2" fillId="0" borderId="0" xfId="1" applyNumberFormat="1" applyFont="1" applyFill="1" applyAlignment="1">
      <alignment horizontal="center"/>
    </xf>
    <xf numFmtId="41" fontId="2" fillId="0" borderId="3" xfId="1" applyNumberFormat="1" applyFont="1" applyFill="1" applyBorder="1" applyAlignment="1"/>
    <xf numFmtId="41" fontId="2" fillId="0" borderId="0" xfId="4" applyNumberFormat="1" applyFont="1" applyFill="1" applyAlignment="1"/>
    <xf numFmtId="41" fontId="2" fillId="0" borderId="0" xfId="3" applyNumberFormat="1" applyFont="1" applyFill="1" applyAlignment="1"/>
    <xf numFmtId="41" fontId="2" fillId="0" borderId="3" xfId="4" applyNumberFormat="1" applyFont="1" applyFill="1" applyBorder="1" applyAlignment="1"/>
    <xf numFmtId="41" fontId="2" fillId="0" borderId="3" xfId="3" applyNumberFormat="1" applyFont="1" applyFill="1" applyBorder="1" applyAlignment="1"/>
    <xf numFmtId="41" fontId="2" fillId="0" borderId="0" xfId="4" applyNumberFormat="1" applyFont="1" applyFill="1" applyBorder="1" applyAlignment="1">
      <alignment horizontal="center"/>
    </xf>
    <xf numFmtId="41" fontId="2" fillId="0" borderId="0" xfId="3" applyNumberFormat="1" applyFont="1" applyFill="1" applyAlignment="1">
      <alignment horizontal="center"/>
    </xf>
    <xf numFmtId="41" fontId="2" fillId="0" borderId="0" xfId="3" applyNumberFormat="1" applyFont="1" applyFill="1" applyBorder="1" applyAlignment="1">
      <alignment horizontal="center"/>
    </xf>
    <xf numFmtId="164" fontId="2" fillId="0" borderId="3" xfId="0" applyFont="1" applyBorder="1" applyAlignment="1">
      <alignment horizontal="center"/>
    </xf>
    <xf numFmtId="164" fontId="3" fillId="0" borderId="0" xfId="0" applyFont="1" applyAlignment="1">
      <alignment horizontal="left"/>
    </xf>
    <xf numFmtId="164" fontId="2" fillId="0" borderId="0" xfId="0" applyFont="1" applyAlignment="1">
      <alignment horizontal="right"/>
    </xf>
    <xf numFmtId="0" fontId="2" fillId="0" borderId="0" xfId="17" applyFont="1" applyAlignment="1">
      <alignment vertical="top"/>
    </xf>
    <xf numFmtId="164" fontId="2" fillId="0" borderId="0" xfId="16" applyAlignment="1">
      <alignment horizontal="right"/>
    </xf>
    <xf numFmtId="0" fontId="3" fillId="0" borderId="0" xfId="14" applyFont="1" applyAlignment="1">
      <alignment horizontal="left" vertical="center"/>
    </xf>
    <xf numFmtId="0" fontId="3" fillId="0" borderId="0" xfId="14" applyFont="1" applyAlignment="1">
      <alignment vertical="center"/>
    </xf>
    <xf numFmtId="0" fontId="2" fillId="0" borderId="0" xfId="14" applyFont="1"/>
    <xf numFmtId="0" fontId="2" fillId="0" borderId="0" xfId="14" applyFont="1" applyAlignment="1">
      <alignment vertical="top" wrapText="1"/>
    </xf>
    <xf numFmtId="0" fontId="2" fillId="0" borderId="0" xfId="17" applyFont="1" applyAlignment="1">
      <alignment horizontal="centerContinuous" vertical="top"/>
    </xf>
    <xf numFmtId="0" fontId="2" fillId="0" borderId="0" xfId="14" applyFont="1" applyAlignment="1">
      <alignment horizontal="right" vertical="center"/>
    </xf>
    <xf numFmtId="0" fontId="3" fillId="0" borderId="0" xfId="14" applyFont="1" applyAlignment="1">
      <alignment horizontal="right"/>
    </xf>
    <xf numFmtId="0" fontId="2" fillId="0" borderId="0" xfId="17" applyFont="1" applyAlignment="1">
      <alignment horizontal="center" vertical="top"/>
    </xf>
    <xf numFmtId="169" fontId="2" fillId="0" borderId="0" xfId="4" applyFont="1" applyFill="1" applyAlignment="1">
      <alignment vertical="top"/>
    </xf>
    <xf numFmtId="0" fontId="2" fillId="0" borderId="0" xfId="14" applyFont="1" applyAlignment="1">
      <alignment horizontal="center" vertical="center"/>
    </xf>
    <xf numFmtId="0" fontId="2" fillId="0" borderId="3" xfId="17" applyFont="1" applyBorder="1" applyAlignment="1">
      <alignment horizontal="center" vertical="top"/>
    </xf>
    <xf numFmtId="17" fontId="2" fillId="0" borderId="0" xfId="17" applyNumberFormat="1" applyFont="1" applyAlignment="1">
      <alignment horizontal="center" vertical="top"/>
    </xf>
    <xf numFmtId="169" fontId="2" fillId="0" borderId="0" xfId="4" applyFont="1" applyFill="1" applyBorder="1" applyAlignment="1">
      <alignment vertical="top"/>
    </xf>
    <xf numFmtId="0" fontId="3" fillId="0" borderId="0" xfId="17" applyFont="1" applyAlignment="1">
      <alignment horizontal="left" vertical="top"/>
    </xf>
    <xf numFmtId="0" fontId="3" fillId="0" borderId="0" xfId="17" quotePrefix="1" applyFont="1" applyAlignment="1">
      <alignment horizontal="left" vertical="top"/>
    </xf>
    <xf numFmtId="41" fontId="2" fillId="0" borderId="0" xfId="3" applyNumberFormat="1" applyFont="1" applyFill="1" applyBorder="1" applyAlignment="1">
      <alignment vertical="center"/>
    </xf>
    <xf numFmtId="0" fontId="2" fillId="0" borderId="0" xfId="17" applyFont="1" applyAlignment="1">
      <alignment horizontal="left" vertical="top"/>
    </xf>
    <xf numFmtId="41" fontId="2" fillId="0" borderId="3" xfId="3" applyNumberFormat="1" applyFont="1" applyFill="1" applyBorder="1" applyAlignment="1">
      <alignment vertical="center"/>
    </xf>
    <xf numFmtId="41" fontId="2" fillId="0" borderId="0" xfId="3" applyNumberFormat="1" applyFont="1" applyFill="1" applyBorder="1" applyAlignment="1">
      <alignment horizontal="center" vertical="center"/>
    </xf>
    <xf numFmtId="168" fontId="2" fillId="0" borderId="0" xfId="3" applyNumberFormat="1" applyFont="1" applyFill="1" applyBorder="1" applyAlignment="1">
      <alignment vertical="center"/>
    </xf>
    <xf numFmtId="41" fontId="2" fillId="0" borderId="0" xfId="3" applyNumberFormat="1" applyFont="1" applyFill="1" applyBorder="1" applyAlignment="1"/>
    <xf numFmtId="0" fontId="3" fillId="0" borderId="0" xfId="17" applyFont="1" applyAlignment="1">
      <alignment vertical="top"/>
    </xf>
    <xf numFmtId="41" fontId="2" fillId="0" borderId="7" xfId="3" applyNumberFormat="1" applyFont="1" applyFill="1" applyBorder="1" applyAlignment="1">
      <alignment vertical="center"/>
    </xf>
    <xf numFmtId="41" fontId="2" fillId="0" borderId="0" xfId="17" applyNumberFormat="1" applyFont="1" applyAlignment="1">
      <alignment horizontal="center" vertical="top"/>
    </xf>
    <xf numFmtId="41" fontId="2" fillId="0" borderId="3" xfId="3" applyNumberFormat="1" applyFont="1" applyFill="1" applyBorder="1" applyAlignment="1">
      <alignment horizontal="center" vertical="center"/>
    </xf>
    <xf numFmtId="170" fontId="2" fillId="0" borderId="0" xfId="4" applyNumberFormat="1" applyFont="1" applyFill="1" applyBorder="1" applyAlignment="1">
      <alignment horizontal="center" vertical="center"/>
    </xf>
    <xf numFmtId="168" fontId="2" fillId="0" borderId="0" xfId="6" applyNumberFormat="1" applyFont="1" applyFill="1" applyBorder="1" applyAlignment="1">
      <alignment vertical="top"/>
    </xf>
    <xf numFmtId="172" fontId="2" fillId="0" borderId="0" xfId="4" applyNumberFormat="1" applyFont="1" applyFill="1" applyBorder="1" applyAlignment="1">
      <alignment vertical="center"/>
    </xf>
    <xf numFmtId="168" fontId="2" fillId="0" borderId="0" xfId="17" applyNumberFormat="1" applyFont="1" applyAlignment="1">
      <alignment vertical="top"/>
    </xf>
    <xf numFmtId="0" fontId="3" fillId="0" borderId="0" xfId="15" applyFont="1" applyAlignment="1">
      <alignment horizontal="left" vertical="center"/>
    </xf>
    <xf numFmtId="0" fontId="3" fillId="0" borderId="0" xfId="15" applyFont="1" applyAlignment="1">
      <alignment vertical="center"/>
    </xf>
    <xf numFmtId="0" fontId="2" fillId="0" borderId="0" xfId="15" applyFont="1"/>
    <xf numFmtId="0" fontId="2" fillId="0" borderId="0" xfId="15" applyFont="1" applyAlignment="1">
      <alignment vertical="top" wrapText="1"/>
    </xf>
    <xf numFmtId="0" fontId="3" fillId="0" borderId="0" xfId="15" applyFont="1" applyAlignment="1">
      <alignment horizontal="right"/>
    </xf>
    <xf numFmtId="0" fontId="2" fillId="0" borderId="0" xfId="17" applyFont="1" applyAlignment="1">
      <alignment horizontal="center"/>
    </xf>
    <xf numFmtId="0" fontId="2" fillId="0" borderId="0" xfId="15" applyFont="1" applyAlignment="1">
      <alignment horizontal="center" vertical="center"/>
    </xf>
    <xf numFmtId="0" fontId="2" fillId="0" borderId="3" xfId="17" applyFont="1" applyBorder="1" applyAlignment="1">
      <alignment horizontal="center"/>
    </xf>
    <xf numFmtId="0" fontId="2" fillId="0" borderId="0" xfId="17" quotePrefix="1" applyFont="1" applyAlignment="1">
      <alignment horizontal="left" vertical="top"/>
    </xf>
    <xf numFmtId="0" fontId="3" fillId="0" borderId="0" xfId="17" applyFont="1" applyAlignment="1">
      <alignment horizontal="center" vertical="top"/>
    </xf>
    <xf numFmtId="41" fontId="2" fillId="0" borderId="4" xfId="3" applyNumberFormat="1" applyFont="1" applyFill="1" applyBorder="1" applyAlignment="1">
      <alignment vertical="center"/>
    </xf>
    <xf numFmtId="41" fontId="2" fillId="0" borderId="0" xfId="17" applyNumberFormat="1" applyFont="1" applyAlignment="1">
      <alignment vertical="top"/>
    </xf>
    <xf numFmtId="43" fontId="2" fillId="0" borderId="7" xfId="0" applyNumberFormat="1" applyFont="1" applyBorder="1"/>
    <xf numFmtId="43" fontId="2" fillId="0" borderId="0" xfId="0" applyNumberFormat="1" applyFont="1"/>
    <xf numFmtId="41" fontId="2" fillId="0" borderId="0" xfId="13" applyNumberFormat="1" applyFont="1"/>
    <xf numFmtId="165" fontId="2" fillId="0" borderId="0" xfId="0" applyNumberFormat="1" applyFont="1"/>
    <xf numFmtId="41" fontId="6" fillId="0" borderId="0" xfId="0" applyNumberFormat="1" applyFont="1" applyAlignment="1">
      <alignment horizontal="right"/>
    </xf>
    <xf numFmtId="41" fontId="2" fillId="0" borderId="6" xfId="13" applyNumberFormat="1" applyFont="1" applyBorder="1"/>
    <xf numFmtId="41" fontId="2" fillId="0" borderId="0" xfId="13" applyNumberFormat="1" applyFont="1" applyAlignment="1">
      <alignment horizontal="center"/>
    </xf>
    <xf numFmtId="41" fontId="2" fillId="0" borderId="3" xfId="0" applyNumberFormat="1" applyFont="1" applyBorder="1" applyAlignment="1">
      <alignment horizontal="center"/>
    </xf>
    <xf numFmtId="41" fontId="2" fillId="0" borderId="0" xfId="1" applyNumberFormat="1" applyFont="1" applyFill="1" applyAlignment="1">
      <alignment vertical="center"/>
    </xf>
    <xf numFmtId="41" fontId="2" fillId="0" borderId="0" xfId="1" applyNumberFormat="1" applyFont="1" applyFill="1" applyAlignment="1">
      <alignment horizontal="center" vertical="center"/>
    </xf>
    <xf numFmtId="164" fontId="2" fillId="0" borderId="3" xfId="0" applyFont="1" applyBorder="1" applyAlignment="1">
      <alignment horizontal="center"/>
    </xf>
    <xf numFmtId="164" fontId="3" fillId="0" borderId="0" xfId="0" applyFont="1" applyAlignment="1">
      <alignment horizontal="left"/>
    </xf>
    <xf numFmtId="0" fontId="2" fillId="0" borderId="3" xfId="17" applyFont="1" applyBorder="1" applyAlignment="1">
      <alignment horizontal="center" vertical="top"/>
    </xf>
    <xf numFmtId="0" fontId="2" fillId="0" borderId="6" xfId="17" applyFont="1" applyBorder="1" applyAlignment="1">
      <alignment horizontal="center"/>
    </xf>
    <xf numFmtId="164" fontId="2" fillId="0" borderId="0" xfId="0" applyFont="1" applyAlignment="1">
      <alignment horizontal="right"/>
    </xf>
  </cellXfs>
  <cellStyles count="29">
    <cellStyle name="Comma" xfId="1" builtinId="3"/>
    <cellStyle name="Comma 2" xfId="2" xr:uid="{00000000-0005-0000-0000-000001000000}"/>
    <cellStyle name="Comma 3" xfId="3" xr:uid="{00000000-0005-0000-0000-000002000000}"/>
    <cellStyle name="Comma 4" xfId="4" xr:uid="{00000000-0005-0000-0000-000003000000}"/>
    <cellStyle name="comma zerodec" xfId="5" xr:uid="{00000000-0005-0000-0000-000004000000}"/>
    <cellStyle name="Comma_T-59-Q1 2" xfId="6" xr:uid="{00000000-0005-0000-0000-000006000000}"/>
    <cellStyle name="Currency1" xfId="7" xr:uid="{00000000-0005-0000-0000-000007000000}"/>
    <cellStyle name="Dollar (zero dec)" xfId="8" xr:uid="{00000000-0005-0000-0000-000008000000}"/>
    <cellStyle name="Grey" xfId="9" xr:uid="{00000000-0005-0000-0000-000009000000}"/>
    <cellStyle name="Input [yellow]" xfId="10" xr:uid="{00000000-0005-0000-0000-00000A000000}"/>
    <cellStyle name="no dec" xfId="11" xr:uid="{00000000-0005-0000-0000-00000B000000}"/>
    <cellStyle name="Normal" xfId="0" builtinId="0"/>
    <cellStyle name="Normal - Style1" xfId="12" xr:uid="{00000000-0005-0000-0000-00000D000000}"/>
    <cellStyle name="Normal 2" xfId="13" xr:uid="{00000000-0005-0000-0000-00000E000000}"/>
    <cellStyle name="Normal 2 2" xfId="14" xr:uid="{00000000-0005-0000-0000-00000F000000}"/>
    <cellStyle name="Normal 3" xfId="15" xr:uid="{00000000-0005-0000-0000-000010000000}"/>
    <cellStyle name="Normal_conso-Samitivej03-Accounts-A3112t" xfId="16" xr:uid="{00000000-0005-0000-0000-000011000000}"/>
    <cellStyle name="Normal_T-59-Q1" xfId="17" xr:uid="{00000000-0005-0000-0000-000012000000}"/>
    <cellStyle name="Percent" xfId="18" builtinId="5"/>
    <cellStyle name="Percent [2]" xfId="19" xr:uid="{00000000-0005-0000-0000-000015000000}"/>
    <cellStyle name="Percent [2] 2" xfId="20" xr:uid="{00000000-0005-0000-0000-000016000000}"/>
    <cellStyle name="Percent 2" xfId="21" xr:uid="{00000000-0005-0000-0000-000017000000}"/>
    <cellStyle name="Percent 3" xfId="22" xr:uid="{00000000-0005-0000-0000-000018000000}"/>
    <cellStyle name="Percent 4" xfId="23" xr:uid="{00000000-0005-0000-0000-000019000000}"/>
    <cellStyle name="Percent 5" xfId="24" xr:uid="{00000000-0005-0000-0000-00001A000000}"/>
    <cellStyle name="Percent 6" xfId="25" xr:uid="{00000000-0005-0000-0000-00001B000000}"/>
    <cellStyle name="Percent 7" xfId="26" xr:uid="{00000000-0005-0000-0000-00001C000000}"/>
    <cellStyle name="Quantity" xfId="27" xr:uid="{00000000-0005-0000-0000-00001D000000}"/>
    <cellStyle name="Quantity 2" xfId="28" xr:uid="{00000000-0005-0000-0000-00001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customProperty" Target="../customProperty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N159"/>
  <sheetViews>
    <sheetView showGridLines="0" tabSelected="1" view="pageBreakPreview" zoomScaleNormal="110" zoomScaleSheetLayoutView="100" workbookViewId="0">
      <selection activeCell="A2" sqref="A2:M2"/>
    </sheetView>
  </sheetViews>
  <sheetFormatPr defaultColWidth="9.140625" defaultRowHeight="21" customHeight="1"/>
  <cols>
    <col min="1" max="3" width="2.7109375" style="1" customWidth="1"/>
    <col min="4" max="4" width="41.7109375" style="1" customWidth="1"/>
    <col min="5" max="5" width="6.7109375" style="2" customWidth="1"/>
    <col min="6" max="6" width="1.7109375" style="2" customWidth="1"/>
    <col min="7" max="7" width="13" style="2" customWidth="1"/>
    <col min="8" max="8" width="1.7109375" style="1" customWidth="1"/>
    <col min="9" max="9" width="13" style="2" customWidth="1"/>
    <col min="10" max="10" width="1.7109375" style="1" customWidth="1"/>
    <col min="11" max="11" width="13" style="1" customWidth="1"/>
    <col min="12" max="12" width="1.7109375" style="1" customWidth="1"/>
    <col min="13" max="13" width="13" style="1" customWidth="1"/>
    <col min="14" max="14" width="1.7109375" style="1" customWidth="1"/>
    <col min="15" max="16384" width="9.140625" style="1"/>
  </cols>
  <sheetData>
    <row r="1" spans="1:14" ht="21" customHeight="1">
      <c r="A1" s="115" t="s">
        <v>67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</row>
    <row r="2" spans="1:14" ht="21" customHeight="1">
      <c r="A2" s="115" t="s">
        <v>154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4" ht="21" customHeight="1">
      <c r="A3" s="59" t="s">
        <v>148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ht="21" customHeight="1">
      <c r="A4" s="11"/>
      <c r="B4" s="11"/>
      <c r="C4" s="11"/>
      <c r="D4" s="11"/>
      <c r="H4" s="11"/>
      <c r="J4" s="11"/>
      <c r="K4" s="11"/>
      <c r="L4" s="11"/>
      <c r="M4" s="60" t="s">
        <v>53</v>
      </c>
    </row>
    <row r="5" spans="1:14" s="12" customFormat="1" ht="21" customHeight="1">
      <c r="G5" s="114" t="s">
        <v>23</v>
      </c>
      <c r="H5" s="114"/>
      <c r="I5" s="114"/>
      <c r="J5" s="2"/>
      <c r="K5" s="114" t="s">
        <v>30</v>
      </c>
      <c r="L5" s="114"/>
      <c r="M5" s="114"/>
      <c r="N5" s="2"/>
    </row>
    <row r="6" spans="1:14" ht="21" customHeight="1">
      <c r="E6" s="25" t="s">
        <v>20</v>
      </c>
      <c r="G6" s="29" t="str">
        <f>"30 กันยายน 2567"</f>
        <v>30 กันยายน 2567</v>
      </c>
      <c r="H6" s="24"/>
      <c r="I6" s="25" t="str">
        <f>"31 ธันวาคม 2566"</f>
        <v>31 ธันวาคม 2566</v>
      </c>
      <c r="J6" s="26"/>
      <c r="K6" s="29" t="str">
        <f>"30 กันยายน 2567"</f>
        <v>30 กันยายน 2567</v>
      </c>
      <c r="L6" s="24"/>
      <c r="M6" s="25" t="str">
        <f>"31 ธันวาคม 2566"</f>
        <v>31 ธันวาคม 2566</v>
      </c>
    </row>
    <row r="7" spans="1:14" ht="21" customHeight="1">
      <c r="E7" s="23"/>
      <c r="G7" s="30" t="s">
        <v>57</v>
      </c>
      <c r="H7" s="24"/>
      <c r="I7" s="24" t="s">
        <v>62</v>
      </c>
      <c r="J7" s="26"/>
      <c r="K7" s="30" t="s">
        <v>57</v>
      </c>
      <c r="L7" s="24"/>
      <c r="M7" s="24" t="s">
        <v>62</v>
      </c>
    </row>
    <row r="8" spans="1:14" ht="21" customHeight="1">
      <c r="E8" s="23"/>
      <c r="G8" s="30" t="s">
        <v>58</v>
      </c>
      <c r="H8" s="24"/>
      <c r="I8" s="24"/>
      <c r="J8" s="26"/>
      <c r="K8" s="30" t="s">
        <v>58</v>
      </c>
      <c r="L8" s="24"/>
      <c r="M8" s="24"/>
    </row>
    <row r="9" spans="1:14" ht="21" customHeight="1">
      <c r="A9" s="59" t="s">
        <v>0</v>
      </c>
      <c r="J9" s="2"/>
      <c r="K9" s="2"/>
      <c r="L9" s="2"/>
      <c r="M9" s="2"/>
    </row>
    <row r="10" spans="1:14" ht="21" customHeight="1">
      <c r="A10" s="12" t="s">
        <v>39</v>
      </c>
      <c r="J10" s="2"/>
      <c r="K10" s="2"/>
      <c r="L10" s="2"/>
      <c r="M10" s="2"/>
    </row>
    <row r="11" spans="1:14" s="40" customFormat="1" ht="22.35" customHeight="1">
      <c r="A11" s="40" t="s">
        <v>68</v>
      </c>
      <c r="E11" s="42"/>
      <c r="G11" s="112">
        <v>427138</v>
      </c>
      <c r="H11" s="112"/>
      <c r="I11" s="7">
        <v>624445</v>
      </c>
      <c r="J11" s="7"/>
      <c r="K11" s="7">
        <v>399381</v>
      </c>
      <c r="L11" s="7"/>
      <c r="M11" s="7">
        <v>580495</v>
      </c>
    </row>
    <row r="12" spans="1:14" s="40" customFormat="1" ht="22.35" customHeight="1">
      <c r="A12" s="40" t="s">
        <v>42</v>
      </c>
      <c r="E12" s="43">
        <v>3</v>
      </c>
      <c r="G12" s="112">
        <v>132080</v>
      </c>
      <c r="H12" s="112"/>
      <c r="I12" s="7">
        <v>190132</v>
      </c>
      <c r="J12" s="108"/>
      <c r="K12" s="7">
        <v>110280</v>
      </c>
      <c r="L12" s="108"/>
      <c r="M12" s="7">
        <v>174636</v>
      </c>
    </row>
    <row r="13" spans="1:14" s="40" customFormat="1" ht="22.35" customHeight="1">
      <c r="A13" s="40" t="s">
        <v>171</v>
      </c>
      <c r="E13" s="43"/>
      <c r="G13" s="112"/>
      <c r="H13" s="112"/>
      <c r="I13" s="7"/>
      <c r="J13" s="108"/>
      <c r="K13" s="7"/>
      <c r="L13" s="108"/>
      <c r="M13" s="7"/>
    </row>
    <row r="14" spans="1:14" s="40" customFormat="1" ht="22.35" customHeight="1">
      <c r="B14" s="40" t="s">
        <v>172</v>
      </c>
      <c r="E14" s="43">
        <v>4</v>
      </c>
      <c r="G14" s="112">
        <v>6460</v>
      </c>
      <c r="H14" s="112"/>
      <c r="I14" s="7">
        <v>0</v>
      </c>
      <c r="J14" s="108"/>
      <c r="K14" s="7">
        <v>6460</v>
      </c>
      <c r="L14" s="108"/>
      <c r="M14" s="7">
        <v>0</v>
      </c>
    </row>
    <row r="15" spans="1:14" s="40" customFormat="1" ht="22.35" customHeight="1">
      <c r="A15" s="40" t="s">
        <v>69</v>
      </c>
      <c r="E15" s="43"/>
      <c r="G15" s="113">
        <v>360865</v>
      </c>
      <c r="H15" s="112"/>
      <c r="I15" s="7">
        <v>84124</v>
      </c>
      <c r="J15" s="7"/>
      <c r="K15" s="7">
        <v>359724</v>
      </c>
      <c r="L15" s="7"/>
      <c r="M15" s="7">
        <v>83107</v>
      </c>
    </row>
    <row r="16" spans="1:14" s="40" customFormat="1" ht="22.35" customHeight="1">
      <c r="A16" s="40" t="s">
        <v>65</v>
      </c>
      <c r="E16" s="43"/>
      <c r="G16" s="113">
        <v>19278</v>
      </c>
      <c r="H16" s="112"/>
      <c r="I16" s="7">
        <v>38040</v>
      </c>
      <c r="J16" s="7"/>
      <c r="K16" s="7">
        <v>19278</v>
      </c>
      <c r="L16" s="7"/>
      <c r="M16" s="7">
        <v>38040</v>
      </c>
    </row>
    <row r="17" spans="1:13" s="40" customFormat="1" ht="22.35" customHeight="1">
      <c r="A17" s="40" t="s">
        <v>117</v>
      </c>
      <c r="E17" s="43"/>
      <c r="G17" s="113">
        <v>106337</v>
      </c>
      <c r="H17" s="112"/>
      <c r="I17" s="7">
        <v>100728</v>
      </c>
      <c r="J17" s="7"/>
      <c r="K17" s="7">
        <v>103666</v>
      </c>
      <c r="L17" s="7"/>
      <c r="M17" s="37">
        <v>98311</v>
      </c>
    </row>
    <row r="18" spans="1:13" ht="21" customHeight="1">
      <c r="A18" s="12" t="s">
        <v>1</v>
      </c>
      <c r="E18" s="14"/>
      <c r="G18" s="10">
        <f>SUM(G11:G17)</f>
        <v>1052158</v>
      </c>
      <c r="H18" s="106"/>
      <c r="I18" s="109">
        <f>SUM(I11:I17)</f>
        <v>1037469</v>
      </c>
      <c r="J18" s="106"/>
      <c r="K18" s="10">
        <f>SUM(K11:K17)</f>
        <v>998789</v>
      </c>
      <c r="L18" s="106"/>
      <c r="M18" s="109">
        <f>SUM(M11:M17)</f>
        <v>974589</v>
      </c>
    </row>
    <row r="19" spans="1:13" ht="21" customHeight="1">
      <c r="A19" s="12" t="s">
        <v>15</v>
      </c>
      <c r="E19" s="14"/>
      <c r="G19" s="6"/>
      <c r="H19" s="106"/>
      <c r="I19" s="110"/>
      <c r="J19" s="110"/>
      <c r="K19" s="4"/>
      <c r="L19" s="106"/>
      <c r="M19" s="106"/>
    </row>
    <row r="20" spans="1:13" s="40" customFormat="1" ht="22.35" customHeight="1">
      <c r="A20" s="40" t="s">
        <v>132</v>
      </c>
      <c r="E20" s="43"/>
      <c r="G20" s="113">
        <v>113698</v>
      </c>
      <c r="H20" s="112"/>
      <c r="I20" s="7">
        <v>80791</v>
      </c>
      <c r="J20" s="7"/>
      <c r="K20" s="7">
        <v>113698</v>
      </c>
      <c r="L20" s="7"/>
      <c r="M20" s="7">
        <v>80791</v>
      </c>
    </row>
    <row r="21" spans="1:13" s="40" customFormat="1" ht="22.35" customHeight="1">
      <c r="A21" s="40" t="s">
        <v>173</v>
      </c>
      <c r="E21" s="43"/>
      <c r="G21" s="113"/>
      <c r="H21" s="112"/>
      <c r="I21" s="7"/>
      <c r="J21" s="7"/>
      <c r="K21" s="7"/>
      <c r="L21" s="7"/>
      <c r="M21" s="7"/>
    </row>
    <row r="22" spans="1:13" s="40" customFormat="1" ht="22.35" customHeight="1">
      <c r="B22" s="40" t="s">
        <v>172</v>
      </c>
      <c r="E22" s="43">
        <v>4</v>
      </c>
      <c r="G22" s="113">
        <v>93840</v>
      </c>
      <c r="H22" s="112"/>
      <c r="I22" s="7">
        <v>0</v>
      </c>
      <c r="J22" s="7"/>
      <c r="K22" s="7">
        <v>93840</v>
      </c>
      <c r="L22" s="7"/>
      <c r="M22" s="7">
        <v>0</v>
      </c>
    </row>
    <row r="23" spans="1:13" s="40" customFormat="1" ht="22.35" customHeight="1">
      <c r="A23" s="40" t="s">
        <v>70</v>
      </c>
      <c r="E23" s="43"/>
      <c r="G23" s="113">
        <v>0</v>
      </c>
      <c r="H23" s="113"/>
      <c r="I23" s="7">
        <v>0</v>
      </c>
      <c r="J23" s="7"/>
      <c r="K23" s="7">
        <v>258900</v>
      </c>
      <c r="L23" s="7"/>
      <c r="M23" s="7">
        <v>258900</v>
      </c>
    </row>
    <row r="24" spans="1:13" s="40" customFormat="1" ht="22.35" customHeight="1">
      <c r="A24" s="40" t="s">
        <v>71</v>
      </c>
      <c r="E24" s="43"/>
      <c r="G24" s="112">
        <v>333337</v>
      </c>
      <c r="H24" s="112"/>
      <c r="I24" s="7">
        <v>338235</v>
      </c>
      <c r="J24" s="7"/>
      <c r="K24" s="7">
        <v>17659</v>
      </c>
      <c r="L24" s="7"/>
      <c r="M24" s="7">
        <v>18993</v>
      </c>
    </row>
    <row r="25" spans="1:13" s="40" customFormat="1" ht="22.35" customHeight="1">
      <c r="A25" s="40" t="s">
        <v>66</v>
      </c>
      <c r="E25" s="43"/>
      <c r="G25" s="112">
        <v>371</v>
      </c>
      <c r="H25" s="112"/>
      <c r="I25" s="7">
        <v>1635</v>
      </c>
      <c r="J25" s="7"/>
      <c r="K25" s="7">
        <v>348</v>
      </c>
      <c r="L25" s="7"/>
      <c r="M25" s="7">
        <v>1384</v>
      </c>
    </row>
    <row r="26" spans="1:13" s="40" customFormat="1" ht="22.35" customHeight="1">
      <c r="A26" s="40" t="s">
        <v>43</v>
      </c>
      <c r="E26" s="43"/>
      <c r="G26" s="112">
        <v>2280</v>
      </c>
      <c r="H26" s="112"/>
      <c r="I26" s="7">
        <v>2187</v>
      </c>
      <c r="J26" s="7"/>
      <c r="K26" s="7">
        <v>2199</v>
      </c>
      <c r="L26" s="7"/>
      <c r="M26" s="7">
        <v>2083</v>
      </c>
    </row>
    <row r="27" spans="1:13" s="40" customFormat="1" ht="22.35" customHeight="1">
      <c r="A27" s="40" t="s">
        <v>72</v>
      </c>
      <c r="E27" s="43"/>
      <c r="G27" s="112">
        <v>21933</v>
      </c>
      <c r="H27" s="112"/>
      <c r="I27" s="7">
        <v>15885</v>
      </c>
      <c r="J27" s="7"/>
      <c r="K27" s="7">
        <v>20385</v>
      </c>
      <c r="L27" s="7"/>
      <c r="M27" s="7">
        <v>14205</v>
      </c>
    </row>
    <row r="28" spans="1:13" s="40" customFormat="1" ht="22.35" customHeight="1">
      <c r="A28" s="40" t="s">
        <v>73</v>
      </c>
      <c r="E28" s="43"/>
      <c r="G28" s="33">
        <v>1339</v>
      </c>
      <c r="H28" s="34"/>
      <c r="I28" s="37">
        <v>1339</v>
      </c>
      <c r="J28" s="7"/>
      <c r="K28" s="37">
        <v>445</v>
      </c>
      <c r="L28" s="7"/>
      <c r="M28" s="37">
        <v>445</v>
      </c>
    </row>
    <row r="29" spans="1:13" ht="21" customHeight="1">
      <c r="A29" s="12" t="s">
        <v>16</v>
      </c>
      <c r="G29" s="9">
        <f>SUM(G20:G28)</f>
        <v>566798</v>
      </c>
      <c r="H29" s="4"/>
      <c r="I29" s="9">
        <f>SUM(I20:I28)</f>
        <v>440072</v>
      </c>
      <c r="J29" s="4"/>
      <c r="K29" s="9">
        <f>SUM(K20:K28)</f>
        <v>507474</v>
      </c>
      <c r="L29" s="4"/>
      <c r="M29" s="9">
        <f>SUM(M20:M28)</f>
        <v>376801</v>
      </c>
    </row>
    <row r="30" spans="1:13" ht="21" customHeight="1" thickBot="1">
      <c r="A30" s="12" t="s">
        <v>2</v>
      </c>
      <c r="G30" s="8">
        <f>SUM(G18,G29)</f>
        <v>1618956</v>
      </c>
      <c r="H30" s="4"/>
      <c r="I30" s="8">
        <f>SUM(I18,I29)</f>
        <v>1477541</v>
      </c>
      <c r="J30" s="4"/>
      <c r="K30" s="8">
        <f>SUM(K18,K29)</f>
        <v>1506263</v>
      </c>
      <c r="L30" s="4"/>
      <c r="M30" s="8">
        <f>SUM(M18,M29)</f>
        <v>1351390</v>
      </c>
    </row>
    <row r="31" spans="1:13" ht="21" customHeight="1" thickTop="1">
      <c r="G31" s="1"/>
      <c r="I31" s="1"/>
    </row>
    <row r="32" spans="1:13" ht="21" customHeight="1">
      <c r="A32" s="1" t="s">
        <v>24</v>
      </c>
      <c r="E32" s="1"/>
      <c r="F32" s="1"/>
      <c r="G32" s="1"/>
      <c r="I32" s="1"/>
    </row>
    <row r="33" spans="1:14" ht="21" customHeight="1">
      <c r="E33" s="1"/>
      <c r="F33" s="1"/>
      <c r="G33" s="1"/>
      <c r="I33" s="1"/>
    </row>
    <row r="34" spans="1:14" ht="21" customHeight="1">
      <c r="E34" s="1"/>
      <c r="F34" s="1"/>
      <c r="G34" s="1"/>
      <c r="I34" s="1"/>
    </row>
    <row r="35" spans="1:14" ht="21" customHeight="1">
      <c r="E35" s="1"/>
      <c r="F35" s="1"/>
      <c r="G35" s="1"/>
      <c r="I35" s="1"/>
    </row>
    <row r="36" spans="1:14" ht="21" customHeight="1">
      <c r="E36" s="1"/>
      <c r="F36" s="1"/>
      <c r="G36" s="1"/>
      <c r="I36" s="1"/>
    </row>
    <row r="37" spans="1:14" ht="21" customHeight="1">
      <c r="E37" s="1"/>
      <c r="F37" s="1"/>
      <c r="G37" s="1"/>
      <c r="I37" s="1"/>
    </row>
    <row r="38" spans="1:14" ht="21" customHeight="1">
      <c r="E38" s="1"/>
      <c r="F38" s="1"/>
      <c r="G38" s="1"/>
      <c r="I38" s="1"/>
    </row>
    <row r="39" spans="1:14" ht="21" customHeight="1">
      <c r="E39" s="1"/>
      <c r="F39" s="1"/>
      <c r="G39" s="1"/>
      <c r="I39" s="1"/>
    </row>
    <row r="40" spans="1:14" ht="21" customHeight="1">
      <c r="E40" s="1"/>
      <c r="F40" s="1"/>
      <c r="G40" s="1"/>
      <c r="I40" s="1"/>
    </row>
    <row r="41" spans="1:14" ht="21" customHeight="1">
      <c r="A41" s="115" t="s">
        <v>67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</row>
    <row r="42" spans="1:14" ht="21" customHeight="1">
      <c r="A42" s="115" t="s">
        <v>155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</row>
    <row r="43" spans="1:14" ht="21" customHeight="1">
      <c r="A43" s="59" t="s">
        <v>148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</row>
    <row r="44" spans="1:14" ht="21" customHeight="1">
      <c r="A44" s="11"/>
      <c r="B44" s="11"/>
      <c r="C44" s="11"/>
      <c r="D44" s="11"/>
      <c r="H44" s="11"/>
      <c r="J44" s="11"/>
      <c r="K44" s="11"/>
      <c r="L44" s="11"/>
      <c r="M44" s="60" t="s">
        <v>53</v>
      </c>
    </row>
    <row r="45" spans="1:14" s="12" customFormat="1" ht="21" customHeight="1">
      <c r="G45" s="114" t="s">
        <v>23</v>
      </c>
      <c r="H45" s="114"/>
      <c r="I45" s="114"/>
      <c r="J45" s="2"/>
      <c r="K45" s="114" t="s">
        <v>30</v>
      </c>
      <c r="L45" s="114"/>
      <c r="M45" s="114"/>
      <c r="N45" s="2"/>
    </row>
    <row r="46" spans="1:14" ht="21" customHeight="1">
      <c r="E46" s="25" t="s">
        <v>20</v>
      </c>
      <c r="G46" s="29" t="str">
        <f>"30 กันยายน 2567"</f>
        <v>30 กันยายน 2567</v>
      </c>
      <c r="H46" s="24"/>
      <c r="I46" s="25" t="str">
        <f>"31 ธันวาคม 2566"</f>
        <v>31 ธันวาคม 2566</v>
      </c>
      <c r="J46" s="26"/>
      <c r="K46" s="29" t="str">
        <f>"30 กันยายน 2567"</f>
        <v>30 กันยายน 2567</v>
      </c>
      <c r="L46" s="24"/>
      <c r="M46" s="25" t="str">
        <f>"31 ธันวาคม 2566"</f>
        <v>31 ธันวาคม 2566</v>
      </c>
    </row>
    <row r="47" spans="1:14" ht="21" customHeight="1">
      <c r="E47" s="23"/>
      <c r="G47" s="30" t="s">
        <v>57</v>
      </c>
      <c r="H47" s="24"/>
      <c r="I47" s="24" t="s">
        <v>62</v>
      </c>
      <c r="J47" s="26"/>
      <c r="K47" s="30" t="s">
        <v>57</v>
      </c>
      <c r="L47" s="24"/>
      <c r="M47" s="24" t="s">
        <v>62</v>
      </c>
    </row>
    <row r="48" spans="1:14" ht="21" customHeight="1">
      <c r="E48" s="23"/>
      <c r="G48" s="30" t="s">
        <v>58</v>
      </c>
      <c r="H48" s="24"/>
      <c r="I48" s="24"/>
      <c r="J48" s="26"/>
      <c r="K48" s="30" t="s">
        <v>58</v>
      </c>
      <c r="L48" s="24"/>
      <c r="M48" s="24"/>
    </row>
    <row r="49" spans="1:13" ht="21" customHeight="1">
      <c r="A49" s="59" t="s">
        <v>3</v>
      </c>
      <c r="B49" s="11"/>
      <c r="C49" s="11"/>
      <c r="G49" s="24"/>
      <c r="H49" s="20"/>
      <c r="I49" s="24"/>
      <c r="J49" s="15"/>
      <c r="K49" s="24"/>
      <c r="L49" s="20"/>
      <c r="M49" s="24"/>
    </row>
    <row r="50" spans="1:13" ht="21" customHeight="1">
      <c r="A50" s="12" t="s">
        <v>4</v>
      </c>
      <c r="E50" s="14"/>
      <c r="G50" s="6"/>
      <c r="H50" s="4"/>
      <c r="I50" s="6"/>
      <c r="J50" s="4"/>
      <c r="K50" s="4"/>
      <c r="L50" s="4"/>
      <c r="M50" s="4"/>
    </row>
    <row r="51" spans="1:13" s="40" customFormat="1" ht="22.35" customHeight="1">
      <c r="A51" s="40" t="s">
        <v>74</v>
      </c>
      <c r="E51" s="43"/>
      <c r="G51" s="6">
        <v>62443</v>
      </c>
      <c r="H51" s="112"/>
      <c r="I51" s="6">
        <v>0</v>
      </c>
      <c r="J51" s="6"/>
      <c r="K51" s="6">
        <v>62443</v>
      </c>
      <c r="L51" s="6"/>
      <c r="M51" s="6">
        <v>0</v>
      </c>
    </row>
    <row r="52" spans="1:13" s="40" customFormat="1" ht="22.35" customHeight="1">
      <c r="A52" s="40" t="s">
        <v>107</v>
      </c>
      <c r="E52" s="43"/>
      <c r="G52" s="112">
        <v>416179</v>
      </c>
      <c r="H52" s="112"/>
      <c r="I52" s="6">
        <v>305573</v>
      </c>
      <c r="J52" s="6"/>
      <c r="K52" s="6">
        <v>403273</v>
      </c>
      <c r="L52" s="6"/>
      <c r="M52" s="6">
        <v>286735</v>
      </c>
    </row>
    <row r="53" spans="1:13" s="40" customFormat="1" ht="22.35" customHeight="1">
      <c r="A53" s="40" t="s">
        <v>142</v>
      </c>
      <c r="E53" s="43">
        <v>5</v>
      </c>
      <c r="G53" s="112">
        <v>14529</v>
      </c>
      <c r="H53" s="112"/>
      <c r="I53" s="6">
        <v>13881</v>
      </c>
      <c r="J53" s="6"/>
      <c r="K53" s="6">
        <v>0</v>
      </c>
      <c r="L53" s="6"/>
      <c r="M53" s="6">
        <v>0</v>
      </c>
    </row>
    <row r="54" spans="1:13" s="40" customFormat="1" ht="22.35" customHeight="1">
      <c r="A54" s="40" t="s">
        <v>143</v>
      </c>
      <c r="E54" s="43"/>
      <c r="G54" s="112">
        <v>431</v>
      </c>
      <c r="H54" s="112"/>
      <c r="I54" s="6">
        <v>1854</v>
      </c>
      <c r="J54" s="6"/>
      <c r="K54" s="6">
        <v>403</v>
      </c>
      <c r="L54" s="6"/>
      <c r="M54" s="6">
        <v>1573</v>
      </c>
    </row>
    <row r="55" spans="1:13" s="40" customFormat="1" ht="22.35" customHeight="1">
      <c r="A55" s="40" t="s">
        <v>44</v>
      </c>
      <c r="E55" s="43"/>
      <c r="G55" s="112">
        <v>28679</v>
      </c>
      <c r="H55" s="113"/>
      <c r="I55" s="6">
        <v>25183</v>
      </c>
      <c r="J55" s="6"/>
      <c r="K55" s="6">
        <v>28679</v>
      </c>
      <c r="L55" s="6"/>
      <c r="M55" s="6">
        <v>25183</v>
      </c>
    </row>
    <row r="56" spans="1:13" s="40" customFormat="1" ht="22.35" customHeight="1">
      <c r="A56" s="40" t="s">
        <v>108</v>
      </c>
      <c r="E56" s="43"/>
      <c r="G56" s="6">
        <v>12055</v>
      </c>
      <c r="H56" s="113"/>
      <c r="I56" s="6">
        <v>11053</v>
      </c>
      <c r="J56" s="6"/>
      <c r="K56" s="6">
        <v>12055</v>
      </c>
      <c r="L56" s="6"/>
      <c r="M56" s="6">
        <v>11053</v>
      </c>
    </row>
    <row r="57" spans="1:13" s="40" customFormat="1" ht="22.35" customHeight="1">
      <c r="A57" s="40" t="s">
        <v>133</v>
      </c>
      <c r="E57" s="43"/>
      <c r="G57" s="6">
        <v>35344</v>
      </c>
      <c r="H57" s="113"/>
      <c r="I57" s="6">
        <v>3346</v>
      </c>
      <c r="J57" s="6"/>
      <c r="K57" s="6">
        <v>35344</v>
      </c>
      <c r="L57" s="6"/>
      <c r="M57" s="6">
        <v>3346</v>
      </c>
    </row>
    <row r="58" spans="1:13" ht="21" customHeight="1">
      <c r="A58" s="12" t="s">
        <v>5</v>
      </c>
      <c r="E58" s="14"/>
      <c r="G58" s="109">
        <f>SUM(G51:G57)</f>
        <v>569660</v>
      </c>
      <c r="H58" s="106"/>
      <c r="I58" s="109">
        <f>SUM(I51:I57)</f>
        <v>360890</v>
      </c>
      <c r="J58" s="106"/>
      <c r="K58" s="109">
        <f>SUM(K51:K57)</f>
        <v>542197</v>
      </c>
      <c r="L58" s="106"/>
      <c r="M58" s="109">
        <f>SUM(M51:M57)</f>
        <v>327890</v>
      </c>
    </row>
    <row r="59" spans="1:13" ht="21" customHeight="1">
      <c r="A59" s="12" t="s">
        <v>27</v>
      </c>
      <c r="E59" s="14"/>
      <c r="G59" s="106"/>
      <c r="H59" s="106"/>
      <c r="I59" s="106"/>
      <c r="J59" s="106"/>
      <c r="K59" s="106"/>
      <c r="L59" s="106"/>
      <c r="M59" s="106"/>
    </row>
    <row r="60" spans="1:13" s="40" customFormat="1" ht="22.35" customHeight="1">
      <c r="A60" s="40" t="s">
        <v>109</v>
      </c>
      <c r="E60" s="43"/>
      <c r="G60" s="34">
        <v>76478</v>
      </c>
      <c r="H60" s="34"/>
      <c r="I60" s="6">
        <v>102271</v>
      </c>
      <c r="J60" s="6"/>
      <c r="K60" s="6">
        <v>76478</v>
      </c>
      <c r="L60" s="6"/>
      <c r="M60" s="6">
        <v>102271</v>
      </c>
    </row>
    <row r="61" spans="1:13" s="40" customFormat="1" ht="22.35" customHeight="1">
      <c r="A61" s="40" t="s">
        <v>141</v>
      </c>
      <c r="E61" s="43">
        <v>5</v>
      </c>
      <c r="G61" s="34">
        <v>85098</v>
      </c>
      <c r="H61" s="34"/>
      <c r="I61" s="6">
        <v>96068</v>
      </c>
      <c r="J61" s="6"/>
      <c r="K61" s="6">
        <v>0</v>
      </c>
      <c r="L61" s="6"/>
      <c r="M61" s="6">
        <v>0</v>
      </c>
    </row>
    <row r="62" spans="1:13" s="40" customFormat="1" ht="22.35" customHeight="1">
      <c r="A62" s="40" t="s">
        <v>110</v>
      </c>
      <c r="E62" s="43"/>
      <c r="G62" s="34">
        <v>12525</v>
      </c>
      <c r="H62" s="34"/>
      <c r="I62" s="6">
        <v>11175</v>
      </c>
      <c r="J62" s="6"/>
      <c r="K62" s="6">
        <v>9967</v>
      </c>
      <c r="L62" s="6"/>
      <c r="M62" s="6">
        <v>9072</v>
      </c>
    </row>
    <row r="63" spans="1:13" s="40" customFormat="1" ht="22.35" customHeight="1">
      <c r="A63" s="40" t="s">
        <v>111</v>
      </c>
      <c r="E63" s="43"/>
      <c r="G63" s="113">
        <v>3927</v>
      </c>
      <c r="H63" s="113"/>
      <c r="I63" s="111">
        <v>4897</v>
      </c>
      <c r="J63" s="6"/>
      <c r="K63" s="111">
        <v>3927</v>
      </c>
      <c r="L63" s="6"/>
      <c r="M63" s="111">
        <f>4897</f>
        <v>4897</v>
      </c>
    </row>
    <row r="64" spans="1:13" ht="22.35" customHeight="1">
      <c r="A64" s="12" t="s">
        <v>25</v>
      </c>
      <c r="G64" s="10">
        <f>SUM(G60:G63)</f>
        <v>178028</v>
      </c>
      <c r="H64" s="4"/>
      <c r="I64" s="10">
        <f>SUM(I60:I63)</f>
        <v>214411</v>
      </c>
      <c r="J64" s="4"/>
      <c r="K64" s="10">
        <f>SUM(K60:K63)</f>
        <v>90372</v>
      </c>
      <c r="L64" s="4"/>
      <c r="M64" s="10">
        <f>SUM(M60:M63)</f>
        <v>116240</v>
      </c>
    </row>
    <row r="65" spans="1:14" ht="22.35" customHeight="1">
      <c r="A65" s="12" t="s">
        <v>6</v>
      </c>
      <c r="G65" s="10">
        <f>SUM(G58,G64)</f>
        <v>747688</v>
      </c>
      <c r="H65" s="4"/>
      <c r="I65" s="10">
        <f>SUM(I58,I64)</f>
        <v>575301</v>
      </c>
      <c r="J65" s="4"/>
      <c r="K65" s="10">
        <f>SUM(K58,K64)</f>
        <v>632569</v>
      </c>
      <c r="L65" s="4"/>
      <c r="M65" s="10">
        <f>SUM(M58,M64)</f>
        <v>444130</v>
      </c>
    </row>
    <row r="66" spans="1:14" ht="21" customHeight="1">
      <c r="A66" s="12"/>
      <c r="G66" s="4"/>
      <c r="H66" s="4"/>
      <c r="I66" s="4"/>
      <c r="J66" s="4"/>
      <c r="K66" s="4"/>
      <c r="L66" s="4"/>
      <c r="M66" s="4"/>
    </row>
    <row r="67" spans="1:14" ht="21" customHeight="1">
      <c r="A67" s="1" t="s">
        <v>24</v>
      </c>
      <c r="E67" s="1"/>
      <c r="F67" s="1"/>
      <c r="G67" s="1"/>
      <c r="I67" s="1"/>
    </row>
    <row r="68" spans="1:14" ht="21" customHeight="1">
      <c r="E68" s="1"/>
      <c r="F68" s="1"/>
      <c r="G68" s="1"/>
      <c r="I68" s="1"/>
    </row>
    <row r="69" spans="1:14" ht="21" customHeight="1">
      <c r="E69" s="1"/>
      <c r="F69" s="1"/>
      <c r="G69" s="1"/>
      <c r="I69" s="1"/>
    </row>
    <row r="70" spans="1:14" ht="21" customHeight="1">
      <c r="E70" s="1"/>
      <c r="F70" s="1"/>
      <c r="G70" s="1"/>
      <c r="I70" s="1"/>
    </row>
    <row r="71" spans="1:14" ht="21" customHeight="1">
      <c r="E71" s="1"/>
      <c r="F71" s="1"/>
      <c r="G71" s="1"/>
      <c r="I71" s="1"/>
    </row>
    <row r="72" spans="1:14" ht="21" customHeight="1">
      <c r="E72" s="1"/>
      <c r="F72" s="1"/>
      <c r="G72" s="1"/>
      <c r="I72" s="1"/>
    </row>
    <row r="73" spans="1:14" ht="21" customHeight="1">
      <c r="E73" s="1"/>
      <c r="F73" s="1"/>
      <c r="G73" s="1"/>
      <c r="I73" s="1"/>
    </row>
    <row r="74" spans="1:14" ht="21" customHeight="1">
      <c r="E74" s="1"/>
      <c r="F74" s="1"/>
      <c r="G74" s="1"/>
      <c r="I74" s="1"/>
    </row>
    <row r="75" spans="1:14" ht="21" customHeight="1">
      <c r="A75" s="115" t="s">
        <v>67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</row>
    <row r="76" spans="1:14" ht="21" customHeight="1">
      <c r="A76" s="115" t="s">
        <v>155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</row>
    <row r="77" spans="1:14" ht="21" customHeight="1">
      <c r="A77" s="59" t="s">
        <v>148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</row>
    <row r="78" spans="1:14" ht="21" customHeight="1">
      <c r="A78" s="11"/>
      <c r="B78" s="11"/>
      <c r="C78" s="11"/>
      <c r="D78" s="11"/>
      <c r="H78" s="11"/>
      <c r="J78" s="11"/>
      <c r="K78" s="11"/>
      <c r="L78" s="11"/>
      <c r="M78" s="60" t="s">
        <v>53</v>
      </c>
    </row>
    <row r="79" spans="1:14" s="12" customFormat="1" ht="21" customHeight="1">
      <c r="G79" s="114" t="s">
        <v>23</v>
      </c>
      <c r="H79" s="114"/>
      <c r="I79" s="114"/>
      <c r="J79" s="2"/>
      <c r="K79" s="114" t="s">
        <v>30</v>
      </c>
      <c r="L79" s="114"/>
      <c r="M79" s="114"/>
      <c r="N79" s="2"/>
    </row>
    <row r="80" spans="1:14" ht="21" customHeight="1">
      <c r="E80" s="24"/>
      <c r="G80" s="29" t="str">
        <f>"30 กันยายน 2567"</f>
        <v>30 กันยายน 2567</v>
      </c>
      <c r="H80" s="24"/>
      <c r="I80" s="25" t="str">
        <f>"31 ธันวาคม 2566"</f>
        <v>31 ธันวาคม 2566</v>
      </c>
      <c r="J80" s="26"/>
      <c r="K80" s="29" t="str">
        <f>"30 กันยายน 2567"</f>
        <v>30 กันยายน 2567</v>
      </c>
      <c r="L80" s="24"/>
      <c r="M80" s="25" t="str">
        <f>"31 ธันวาคม 2566"</f>
        <v>31 ธันวาคม 2566</v>
      </c>
    </row>
    <row r="81" spans="1:13" ht="21" customHeight="1">
      <c r="E81" s="23"/>
      <c r="G81" s="30" t="s">
        <v>57</v>
      </c>
      <c r="H81" s="24"/>
      <c r="I81" s="24" t="s">
        <v>62</v>
      </c>
      <c r="J81" s="26"/>
      <c r="K81" s="30" t="s">
        <v>57</v>
      </c>
      <c r="L81" s="24"/>
      <c r="M81" s="24" t="s">
        <v>62</v>
      </c>
    </row>
    <row r="82" spans="1:13" ht="21" customHeight="1">
      <c r="E82" s="23"/>
      <c r="G82" s="30" t="s">
        <v>58</v>
      </c>
      <c r="H82" s="24"/>
      <c r="I82" s="24"/>
      <c r="J82" s="26"/>
      <c r="K82" s="30" t="s">
        <v>58</v>
      </c>
      <c r="L82" s="24"/>
      <c r="M82" s="24"/>
    </row>
    <row r="83" spans="1:13" ht="21" customHeight="1">
      <c r="A83" s="59" t="s">
        <v>48</v>
      </c>
      <c r="B83" s="11"/>
      <c r="C83" s="11"/>
      <c r="G83" s="6"/>
      <c r="H83" s="15"/>
      <c r="I83" s="6"/>
      <c r="J83" s="15"/>
      <c r="K83" s="15"/>
      <c r="L83" s="15"/>
      <c r="M83" s="15"/>
    </row>
    <row r="84" spans="1:13" ht="21" customHeight="1">
      <c r="A84" s="12" t="s">
        <v>7</v>
      </c>
    </row>
    <row r="85" spans="1:13" ht="21" customHeight="1">
      <c r="A85" s="1" t="s">
        <v>135</v>
      </c>
    </row>
    <row r="86" spans="1:13" ht="21" customHeight="1">
      <c r="A86" s="1" t="s">
        <v>136</v>
      </c>
      <c r="G86" s="6"/>
      <c r="H86" s="4"/>
      <c r="I86" s="6"/>
      <c r="J86" s="4"/>
      <c r="K86" s="4"/>
      <c r="L86" s="4"/>
      <c r="M86" s="4"/>
    </row>
    <row r="87" spans="1:13" ht="21" customHeight="1" thickBot="1">
      <c r="A87" s="1" t="s">
        <v>137</v>
      </c>
      <c r="G87" s="18">
        <v>330000</v>
      </c>
      <c r="H87" s="4"/>
      <c r="I87" s="47">
        <v>330000</v>
      </c>
      <c r="J87" s="4"/>
      <c r="K87" s="18">
        <v>330000</v>
      </c>
      <c r="L87" s="4"/>
      <c r="M87" s="47">
        <v>330000</v>
      </c>
    </row>
    <row r="88" spans="1:13" ht="21" customHeight="1" thickTop="1">
      <c r="A88" s="1" t="s">
        <v>138</v>
      </c>
      <c r="G88" s="6"/>
      <c r="H88" s="4"/>
      <c r="I88" s="6"/>
      <c r="J88" s="4"/>
      <c r="K88" s="4"/>
      <c r="L88" s="4"/>
      <c r="M88" s="4"/>
    </row>
    <row r="89" spans="1:13" ht="21" customHeight="1">
      <c r="A89" s="1" t="s">
        <v>139</v>
      </c>
      <c r="G89" s="4">
        <f>'CE(C)'!E24</f>
        <v>300367</v>
      </c>
      <c r="H89" s="4"/>
      <c r="I89" s="4">
        <f>'CE(C)'!E19</f>
        <v>300367</v>
      </c>
      <c r="J89" s="4"/>
      <c r="K89" s="4">
        <f>'CE(S)'!E23</f>
        <v>300367</v>
      </c>
      <c r="L89" s="4"/>
      <c r="M89" s="4">
        <f>'CE(S)'!E18</f>
        <v>300367</v>
      </c>
    </row>
    <row r="90" spans="1:13" ht="21" customHeight="1">
      <c r="A90" s="1" t="s">
        <v>38</v>
      </c>
      <c r="E90" s="14"/>
      <c r="G90" s="4">
        <f>'CE(C)'!G24</f>
        <v>225541</v>
      </c>
      <c r="H90" s="4"/>
      <c r="I90" s="4">
        <f>'CE(C)'!G19</f>
        <v>225541</v>
      </c>
      <c r="J90" s="4"/>
      <c r="K90" s="4">
        <f>'CE(S)'!G23</f>
        <v>225541</v>
      </c>
      <c r="L90" s="4"/>
      <c r="M90" s="4">
        <f>'CE(S)'!G18</f>
        <v>225541</v>
      </c>
    </row>
    <row r="91" spans="1:13" ht="21" customHeight="1">
      <c r="A91" s="48" t="s">
        <v>134</v>
      </c>
      <c r="E91" s="14"/>
      <c r="G91" s="4">
        <f>'CE(C)'!I24</f>
        <v>-7746</v>
      </c>
      <c r="H91" s="4"/>
      <c r="I91" s="4">
        <f>'CE(C)'!I19</f>
        <v>-7746</v>
      </c>
      <c r="J91" s="4"/>
      <c r="K91" s="4">
        <v>0</v>
      </c>
      <c r="L91" s="4"/>
      <c r="M91" s="4">
        <v>0</v>
      </c>
    </row>
    <row r="92" spans="1:13" ht="21" customHeight="1">
      <c r="A92" s="1" t="s">
        <v>34</v>
      </c>
      <c r="E92" s="14"/>
      <c r="G92" s="4"/>
      <c r="H92" s="4"/>
      <c r="I92" s="4"/>
      <c r="J92" s="4"/>
      <c r="K92" s="4"/>
      <c r="L92" s="4"/>
      <c r="M92" s="4"/>
    </row>
    <row r="93" spans="1:13" ht="21" customHeight="1">
      <c r="A93" s="1" t="s">
        <v>35</v>
      </c>
      <c r="E93" s="14"/>
      <c r="G93" s="4">
        <f>'CE(C)'!K24</f>
        <v>33000</v>
      </c>
      <c r="H93" s="4"/>
      <c r="I93" s="4">
        <f>'CE(C)'!K19</f>
        <v>33000</v>
      </c>
      <c r="J93" s="4"/>
      <c r="K93" s="4">
        <f>'CE(S)'!I23</f>
        <v>33000</v>
      </c>
      <c r="L93" s="4"/>
      <c r="M93" s="4">
        <f>'CE(S)'!I18</f>
        <v>33000</v>
      </c>
    </row>
    <row r="94" spans="1:13" ht="21" customHeight="1">
      <c r="A94" s="1" t="s">
        <v>36</v>
      </c>
      <c r="E94" s="27"/>
      <c r="G94" s="37">
        <f>'CE(C)'!M24</f>
        <v>251374</v>
      </c>
      <c r="H94" s="4"/>
      <c r="I94" s="37">
        <f>'CE(C)'!M19</f>
        <v>282884</v>
      </c>
      <c r="J94" s="4"/>
      <c r="K94" s="5">
        <f>'CE(S)'!K23</f>
        <v>314786</v>
      </c>
      <c r="L94" s="4"/>
      <c r="M94" s="5">
        <f>'CE(S)'!K18</f>
        <v>348352</v>
      </c>
    </row>
    <row r="95" spans="1:13" ht="21" customHeight="1">
      <c r="A95" s="1" t="s">
        <v>40</v>
      </c>
      <c r="E95" s="14"/>
      <c r="G95" s="4">
        <f>SUM(G89:G94)</f>
        <v>802536</v>
      </c>
      <c r="H95" s="4"/>
      <c r="I95" s="4">
        <f>SUM(I89:I94)</f>
        <v>834046</v>
      </c>
      <c r="J95" s="4"/>
      <c r="K95" s="4">
        <f>SUM(K89:K94)</f>
        <v>873694</v>
      </c>
      <c r="L95" s="4"/>
      <c r="M95" s="4">
        <f>SUM(M89:M94)</f>
        <v>907260</v>
      </c>
    </row>
    <row r="96" spans="1:13" ht="21" customHeight="1">
      <c r="A96" s="1" t="s">
        <v>45</v>
      </c>
      <c r="E96" s="14"/>
      <c r="G96" s="33">
        <f>'CE(C)'!Q24</f>
        <v>68732</v>
      </c>
      <c r="H96" s="34"/>
      <c r="I96" s="33">
        <f>'CE(C)'!Q19</f>
        <v>68194</v>
      </c>
      <c r="J96" s="44"/>
      <c r="K96" s="41">
        <v>0</v>
      </c>
      <c r="L96" s="45"/>
      <c r="M96" s="41">
        <v>0</v>
      </c>
    </row>
    <row r="97" spans="1:13" ht="21" customHeight="1">
      <c r="A97" s="12" t="s">
        <v>8</v>
      </c>
      <c r="G97" s="4">
        <f>SUM(G95:G96)</f>
        <v>871268</v>
      </c>
      <c r="H97" s="4"/>
      <c r="I97" s="4">
        <f>SUM(I95:I96)</f>
        <v>902240</v>
      </c>
      <c r="J97" s="4"/>
      <c r="K97" s="4">
        <f>SUM(K95:K96)</f>
        <v>873694</v>
      </c>
      <c r="L97" s="4"/>
      <c r="M97" s="4">
        <f>SUM(M95:M96)</f>
        <v>907260</v>
      </c>
    </row>
    <row r="98" spans="1:13" ht="21" customHeight="1" thickBot="1">
      <c r="A98" s="12" t="s">
        <v>9</v>
      </c>
      <c r="G98" s="8">
        <f>G65+G97</f>
        <v>1618956</v>
      </c>
      <c r="H98" s="4"/>
      <c r="I98" s="8">
        <f>I65+I97</f>
        <v>1477541</v>
      </c>
      <c r="J98" s="4"/>
      <c r="K98" s="8">
        <f>K65+K97</f>
        <v>1506263</v>
      </c>
      <c r="L98" s="4"/>
      <c r="M98" s="8">
        <f>M65+M97</f>
        <v>1351390</v>
      </c>
    </row>
    <row r="99" spans="1:13" ht="21" customHeight="1" thickTop="1">
      <c r="G99" s="4"/>
      <c r="H99" s="4"/>
      <c r="I99" s="4"/>
      <c r="J99" s="4"/>
      <c r="K99" s="4"/>
      <c r="L99" s="4"/>
      <c r="M99" s="4"/>
    </row>
    <row r="100" spans="1:13" ht="21" customHeight="1">
      <c r="A100" s="1" t="s">
        <v>24</v>
      </c>
      <c r="G100" s="1"/>
      <c r="I100" s="1"/>
    </row>
    <row r="101" spans="1:13" ht="21" customHeight="1">
      <c r="G101" s="1"/>
      <c r="I101" s="1"/>
    </row>
    <row r="102" spans="1:13" ht="21" customHeight="1">
      <c r="A102" s="19"/>
      <c r="B102" s="19"/>
      <c r="C102" s="19"/>
      <c r="D102" s="19"/>
      <c r="E102" s="19"/>
      <c r="G102" s="1"/>
      <c r="I102" s="1"/>
    </row>
    <row r="103" spans="1:13" ht="21" customHeight="1">
      <c r="G103" s="1"/>
      <c r="I103" s="1"/>
    </row>
    <row r="104" spans="1:13" ht="21" customHeight="1">
      <c r="F104" s="11" t="s">
        <v>41</v>
      </c>
      <c r="I104" s="1"/>
    </row>
    <row r="105" spans="1:13" ht="21" customHeight="1">
      <c r="A105" s="19"/>
      <c r="B105" s="19"/>
      <c r="C105" s="19"/>
      <c r="D105" s="19"/>
      <c r="E105" s="19"/>
      <c r="G105" s="1"/>
      <c r="I105" s="1"/>
    </row>
    <row r="106" spans="1:13" ht="21" customHeight="1">
      <c r="E106" s="1"/>
      <c r="G106" s="1"/>
      <c r="I106" s="1"/>
    </row>
    <row r="107" spans="1:13" ht="21" customHeight="1">
      <c r="E107" s="1"/>
      <c r="G107" s="1"/>
      <c r="I107" s="1"/>
    </row>
    <row r="108" spans="1:13" ht="21" customHeight="1">
      <c r="E108" s="1"/>
      <c r="G108" s="1"/>
      <c r="I108" s="1"/>
    </row>
    <row r="109" spans="1:13" ht="21" customHeight="1">
      <c r="A109" s="40"/>
      <c r="E109" s="1"/>
      <c r="G109" s="1"/>
      <c r="I109" s="1"/>
    </row>
    <row r="110" spans="1:13" ht="21" customHeight="1">
      <c r="A110" s="40"/>
      <c r="E110" s="1"/>
      <c r="G110" s="1"/>
      <c r="I110" s="1"/>
    </row>
    <row r="111" spans="1:13" ht="21" customHeight="1">
      <c r="E111" s="1"/>
      <c r="G111" s="1"/>
      <c r="I111" s="1"/>
    </row>
    <row r="112" spans="1:13" ht="21" customHeight="1">
      <c r="E112" s="1"/>
      <c r="G112" s="1"/>
      <c r="I112" s="1"/>
    </row>
    <row r="113" spans="5:11" ht="21" customHeight="1">
      <c r="E113" s="1"/>
      <c r="G113" s="1"/>
      <c r="I113" s="1"/>
    </row>
    <row r="114" spans="5:11" ht="21" customHeight="1">
      <c r="E114" s="1"/>
      <c r="G114" s="1"/>
      <c r="I114" s="1"/>
    </row>
    <row r="115" spans="5:11" ht="21" customHeight="1">
      <c r="E115" s="1"/>
      <c r="G115" s="1"/>
      <c r="I115" s="1"/>
    </row>
    <row r="119" spans="5:11" ht="21" customHeight="1">
      <c r="K119" s="1">
        <v>330000000</v>
      </c>
    </row>
    <row r="122" spans="5:11" ht="21" customHeight="1">
      <c r="K122" s="1">
        <v>225540721</v>
      </c>
    </row>
    <row r="123" spans="5:11" ht="21" customHeight="1">
      <c r="K123" s="1">
        <v>-7745877</v>
      </c>
    </row>
    <row r="125" spans="5:11" ht="21" customHeight="1">
      <c r="K125" s="1">
        <v>28850414</v>
      </c>
    </row>
    <row r="137" spans="11:13" ht="21" customHeight="1">
      <c r="K137" s="1">
        <v>1406297059</v>
      </c>
      <c r="M137" s="1">
        <v>1237919166.4669003</v>
      </c>
    </row>
    <row r="138" spans="11:13" ht="21" customHeight="1">
      <c r="K138" s="1">
        <v>1</v>
      </c>
      <c r="M138" s="1">
        <v>-3.9997100830078125E-3</v>
      </c>
    </row>
    <row r="157" spans="11:11" ht="21" customHeight="1">
      <c r="K157" s="1">
        <f>'BS-T'!M11</f>
        <v>580495</v>
      </c>
    </row>
    <row r="159" spans="11:11" ht="21" customHeight="1">
      <c r="K159" s="1">
        <f>K158-'BS-T'!K11</f>
        <v>-399381</v>
      </c>
    </row>
  </sheetData>
  <customSheetViews>
    <customSheetView guid="{84088247-C29F-4E81-B9E2-A7314148D0E3}" scale="115" showPageBreaks="1" showGridLines="0" printArea="1" view="pageBreakPreview" topLeftCell="A34">
      <pane xSplit="6" topLeftCell="G1" activePane="topRight" state="frozen"/>
      <selection pane="topRight" activeCell="A43" sqref="A43:IV43"/>
      <rowBreaks count="9" manualBreakCount="9">
        <brk id="42" max="12" man="1"/>
        <brk id="88" max="12" man="1"/>
        <brk id="92" max="12" man="1"/>
        <brk id="138" max="12" man="1"/>
        <brk id="183" max="12" man="1"/>
        <brk id="229" max="12" man="1"/>
        <brk id="275" max="12" man="1"/>
        <brk id="321" max="12" man="1"/>
        <brk id="366" max="12" man="1"/>
      </rowBreaks>
      <pageMargins left="0.98425196850393704" right="0.39370078740157483" top="0.78740157480314965" bottom="0.19685039370078741" header="0.19685039370078741" footer="0.19685039370078741"/>
      <pageSetup paperSize="9" scale="80" firstPageNumber="3" fitToHeight="6" orientation="portrait" useFirstPageNumber="1" r:id="rId1"/>
      <headerFooter alignWithMargins="0"/>
    </customSheetView>
    <customSheetView guid="{08340C77-1C75-452B-8BFD-EA15DA9C8720}" showPageBreaks="1" showGridLines="0" printArea="1" view="pageBreakPreview">
      <selection activeCell="K216" sqref="K216"/>
      <rowBreaks count="8" manualBreakCount="8">
        <brk id="45" max="16383" man="1"/>
        <brk id="90" max="12" man="1"/>
        <brk id="135" max="12" man="1"/>
        <brk id="180" max="12" man="1"/>
        <brk id="225" max="16383" man="1"/>
        <brk id="269" max="12" man="1"/>
        <brk id="313" max="12" man="1"/>
        <brk id="359" max="12" man="1"/>
      </rowBreaks>
      <pageMargins left="0.98425196850393704" right="0.39370078740157483" top="0.78740157480314965" bottom="0.19685039370078741" header="0.19685039370078741" footer="0.19685039370078741"/>
      <pageSetup paperSize="9" scale="83" firstPageNumber="3" fitToHeight="6" orientation="portrait" useFirstPageNumber="1" r:id="rId2"/>
      <headerFooter alignWithMargins="0"/>
    </customSheetView>
    <customSheetView guid="{18454DAE-2AEC-4A66-BBA4-F9AA49AAB4EA}" scale="85" showGridLines="0" printArea="1" view="pageBreakPreview" topLeftCell="A292">
      <selection activeCell="I221" sqref="I221"/>
      <rowBreaks count="6" manualBreakCount="6">
        <brk id="44" max="16383" man="1"/>
        <brk id="88" max="16383" man="1"/>
        <brk id="132" max="16383" man="1"/>
        <brk id="176" max="12" man="1"/>
        <brk id="224" max="12" man="1"/>
        <brk id="269" max="12" man="1"/>
      </rowBreaks>
      <pageMargins left="0.98425196850393704" right="0.39370078740157483" top="0.78740157480314965" bottom="0.19685039370078741" header="0.19685039370078741" footer="0.19685039370078741"/>
      <pageSetup paperSize="9" scale="78" firstPageNumber="3" fitToHeight="6" orientation="portrait" useFirstPageNumber="1" r:id="rId3"/>
      <headerFooter alignWithMargins="0"/>
    </customSheetView>
    <customSheetView guid="{83882583-C7D4-4041-8E95-6C13F63A234B}" scale="85" showPageBreaks="1" showGridLines="0" printArea="1" view="pageBreakPreview" topLeftCell="A364">
      <selection activeCell="A380" sqref="A380"/>
      <pageMargins left="0.98425196850393704" right="0.39370078740157499" top="0.59" bottom="0.196850393700787" header="0.196850393700787" footer="0.196850393700787"/>
      <pageSetup paperSize="9" scale="85" firstPageNumber="3" fitToHeight="6" orientation="portrait" useFirstPageNumber="1" r:id="rId4"/>
      <headerFooter alignWithMargins="0"/>
    </customSheetView>
    <customSheetView guid="{5E627BFD-5668-42E5-92A7-A05D2BA7868A}" showPageBreaks="1" showGridLines="0" printArea="1" topLeftCell="A384">
      <pane xSplit="6" topLeftCell="G1" activePane="topRight" state="frozen"/>
      <selection pane="topRight" activeCell="D412" sqref="D412"/>
      <rowBreaks count="8" manualBreakCount="8">
        <brk id="46" max="16383" man="1"/>
        <brk id="92" max="16383" man="1"/>
        <brk id="138" max="16383" man="1"/>
        <brk id="184" max="12" man="1"/>
        <brk id="230" max="12" man="1"/>
        <brk id="276" max="12" man="1"/>
        <brk id="322" max="12" man="1"/>
        <brk id="367" max="12" man="1"/>
      </rowBreaks>
      <pageMargins left="0.98425196850393704" right="0.39370078740157483" top="0.78740157480314965" bottom="0.19685039370078741" header="0.19685039370078741" footer="0.19685039370078741"/>
      <pageSetup paperSize="9" scale="80" firstPageNumber="3" fitToHeight="6" orientation="portrait" useFirstPageNumber="1" r:id="rId5"/>
      <headerFooter alignWithMargins="0"/>
    </customSheetView>
    <customSheetView guid="{37BBAE70-E97C-4D8A-9A9C-83B0AE08F6C9}" scale="85" showGridLines="0" printArea="1">
      <pane xSplit="6" topLeftCell="G1" activePane="topRight" state="frozen"/>
      <selection pane="topRight" sqref="A1:M1"/>
      <rowBreaks count="8" manualBreakCount="8">
        <brk id="45" max="16383" man="1"/>
        <brk id="90" max="16383" man="1"/>
        <brk id="135" max="16383" man="1"/>
        <brk id="179" max="12" man="1"/>
        <brk id="223" max="12" man="1"/>
        <brk id="267" max="12" man="1"/>
        <brk id="312" max="12" man="1"/>
        <brk id="357" max="12" man="1"/>
      </rowBreaks>
      <pageMargins left="0.98425196850393704" right="0.39370078740157483" top="0.78740157480314965" bottom="0.19685039370078741" header="0.19685039370078741" footer="0.19685039370078741"/>
      <pageSetup paperSize="9" scale="80" firstPageNumber="3" fitToHeight="6" orientation="portrait" useFirstPageNumber="1" r:id="rId6"/>
      <headerFooter alignWithMargins="0"/>
    </customSheetView>
    <customSheetView guid="{0144D122-F831-48BB-9769-FF00B5DA2A5E}" showPageBreaks="1" showGridLines="0" printArea="1" topLeftCell="A283">
      <selection activeCell="I286" sqref="I286"/>
      <rowBreaks count="6" manualBreakCount="6">
        <brk id="45" max="16383" man="1"/>
        <brk id="90" max="16383" man="1"/>
        <brk id="135" max="16383" man="1"/>
        <brk id="180" max="12" man="1"/>
        <brk id="225" max="16383" man="1"/>
        <brk id="270" max="16383" man="1"/>
      </rowBreaks>
      <pageMargins left="0.98425196850393704" right="0.39370078740157483" top="0.78740157480314965" bottom="0.19685039370078741" header="0.19685039370078741" footer="0.19685039370078741"/>
      <pageSetup paperSize="9" scale="83" firstPageNumber="3" fitToHeight="6" orientation="portrait" useFirstPageNumber="1" r:id="rId7"/>
      <headerFooter alignWithMargins="0"/>
    </customSheetView>
    <customSheetView guid="{9E28E2C1-EBDE-4E8B-9153-F79D521656F8}" showGridLines="0" topLeftCell="A289">
      <selection activeCell="K259" sqref="K259"/>
      <rowBreaks count="6" manualBreakCount="6">
        <brk id="45" max="16383" man="1"/>
        <brk id="90" max="16383" man="1"/>
        <brk id="135" max="16383" man="1"/>
        <brk id="180" max="12" man="1"/>
        <brk id="225" max="16383" man="1"/>
        <brk id="270" max="16383" man="1"/>
      </rowBreaks>
      <pageMargins left="0.98425196850393704" right="0.39370078740157483" top="0.78740157480314965" bottom="0.19685039370078741" header="0.19685039370078741" footer="0.19685039370078741"/>
      <pageSetup paperSize="9" scale="83" firstPageNumber="3" fitToHeight="6" orientation="portrait" useFirstPageNumber="1" r:id="rId8"/>
      <headerFooter alignWithMargins="0"/>
    </customSheetView>
    <customSheetView guid="{E3F903E9-EA62-4CF7-9CD6-24B2F525F781}" showPageBreaks="1" showGridLines="0" printArea="1">
      <pane xSplit="6" topLeftCell="G1" activePane="topRight" state="frozen"/>
      <selection pane="topRight" sqref="A1:M1"/>
      <rowBreaks count="8" manualBreakCount="8">
        <brk id="45" max="16383" man="1"/>
        <brk id="90" max="16383" man="1"/>
        <brk id="135" max="16383" man="1"/>
        <brk id="179" max="12" man="1"/>
        <brk id="223" max="12" man="1"/>
        <brk id="267" max="12" man="1"/>
        <brk id="312" max="12" man="1"/>
        <brk id="357" max="12" man="1"/>
      </rowBreaks>
      <pageMargins left="0.98425196850393704" right="0.39370078740157483" top="0.78740157480314965" bottom="0.19685039370078741" header="0.19685039370078741" footer="0.19685039370078741"/>
      <pageSetup paperSize="9" scale="80" firstPageNumber="3" fitToHeight="6" orientation="portrait" useFirstPageNumber="1" r:id="rId9"/>
      <headerFooter alignWithMargins="0"/>
    </customSheetView>
    <customSheetView guid="{E3B21D34-B332-4DE1-963E-397A0EA34282}" scale="115" showPageBreaks="1" showGridLines="0" printArea="1" view="pageBreakPreview" topLeftCell="A364">
      <selection activeCell="A226" sqref="A226:IV226"/>
      <rowBreaks count="9" manualBreakCount="9">
        <brk id="45" max="16383" man="1"/>
        <brk id="90" max="12" man="1"/>
        <brk id="135" max="12" man="1"/>
        <brk id="180" max="12" man="1"/>
        <brk id="225" max="16383" man="1"/>
        <brk id="269" max="16383" man="1"/>
        <brk id="314" max="12" man="1"/>
        <brk id="359" max="16383" man="1"/>
        <brk id="404" max="12" man="1"/>
      </rowBreaks>
      <pageMargins left="0.98425196850393704" right="0.39370078740157483" top="0.78740157480314965" bottom="0.19685039370078741" header="0.19685039370078741" footer="0.19685039370078741"/>
      <pageSetup paperSize="9" scale="83" firstPageNumber="3" fitToHeight="6" orientation="portrait" useFirstPageNumber="1" r:id="rId10"/>
      <headerFooter alignWithMargins="0"/>
    </customSheetView>
    <customSheetView guid="{6E56CEC2-2B2B-436F-BD5F-D3ACD5F16EC0}" scale="115" showPageBreaks="1" showGridLines="0" printArea="1" view="pageBreakPreview" topLeftCell="A268">
      <selection activeCell="A283" sqref="A283"/>
      <rowBreaks count="8" manualBreakCount="8">
        <brk id="42" max="12" man="1"/>
        <brk id="84" max="12" man="1"/>
        <brk id="126" max="12" man="1"/>
        <brk id="168" max="12" man="1"/>
        <brk id="210" max="12" man="1"/>
        <brk id="254" max="12" man="1"/>
        <brk id="299" max="12" man="1"/>
        <brk id="345" max="12" man="1"/>
      </rowBreaks>
      <pageMargins left="0.98425196850393704" right="0.39370078740157483" top="0.78740157480314965" bottom="0.19685039370078741" header="0.19685039370078741" footer="0.19685039370078741"/>
      <pageSetup paperSize="9" scale="89" firstPageNumber="3" fitToHeight="6" orientation="portrait" useFirstPageNumber="1" r:id="rId11"/>
      <headerFooter alignWithMargins="0"/>
    </customSheetView>
    <customSheetView guid="{023F4730-2179-4D0D-B719-7191D84F277B}" showGridLines="0">
      <pane xSplit="6" ySplit="2" topLeftCell="J63" activePane="bottomRight" state="frozen"/>
      <selection pane="bottomRight" activeCell="K67" sqref="K67"/>
      <rowBreaks count="5" manualBreakCount="5">
        <brk id="41" max="16383" man="1"/>
        <brk id="132" max="16383" man="1"/>
        <brk id="177" max="12" man="1"/>
        <brk id="222" max="16383" man="1"/>
        <brk id="267" max="16383" man="1"/>
      </rowBreaks>
      <pageMargins left="0.59055118110236204" right="0.15748031496063" top="0.78740157480314998" bottom="0.196850393700787" header="0.196850393700787" footer="0.196850393700787"/>
      <pageSetup paperSize="9" scale="90" firstPageNumber="3" fitToHeight="6" orientation="portrait" useFirstPageNumber="1" r:id="rId12"/>
      <headerFooter alignWithMargins="0"/>
    </customSheetView>
  </customSheetViews>
  <mergeCells count="12">
    <mergeCell ref="G79:I79"/>
    <mergeCell ref="K79:M79"/>
    <mergeCell ref="A76:M76"/>
    <mergeCell ref="A1:M1"/>
    <mergeCell ref="A2:M2"/>
    <mergeCell ref="A41:M41"/>
    <mergeCell ref="A42:M42"/>
    <mergeCell ref="A75:M75"/>
    <mergeCell ref="G5:I5"/>
    <mergeCell ref="K5:M5"/>
    <mergeCell ref="G45:I45"/>
    <mergeCell ref="K45:M45"/>
  </mergeCells>
  <phoneticPr fontId="0" type="noConversion"/>
  <printOptions horizontalCentered="1"/>
  <pageMargins left="0.86614173228346458" right="0" top="0.78740157480314965" bottom="0.39370078740157483" header="0.19685039370078741" footer="0.19685039370078741"/>
  <pageSetup paperSize="9" scale="90" firstPageNumber="3" fitToHeight="6" orientation="portrait" useFirstPageNumber="1" r:id="rId13"/>
  <headerFooter alignWithMargins="0"/>
  <rowBreaks count="6" manualBreakCount="6">
    <brk id="40" max="16383" man="1"/>
    <brk id="74" max="16383" man="1"/>
    <brk id="124" max="16383" man="1"/>
    <brk id="170" max="12" man="1"/>
    <brk id="215" max="16383" man="1"/>
    <brk id="260" max="16383" man="1"/>
  </rowBreaks>
  <customProperties>
    <customPr name="EpmWorksheetKeyString_GUID" r:id="rId1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7"/>
  <sheetViews>
    <sheetView showGridLines="0" view="pageBreakPreview" topLeftCell="A74" zoomScaleNormal="100" zoomScaleSheetLayoutView="100" workbookViewId="0">
      <selection activeCell="D97" sqref="D97"/>
    </sheetView>
  </sheetViews>
  <sheetFormatPr defaultColWidth="9.140625" defaultRowHeight="21"/>
  <cols>
    <col min="1" max="3" width="2.7109375" style="1" customWidth="1"/>
    <col min="4" max="4" width="47.28515625" style="1" customWidth="1"/>
    <col min="5" max="5" width="6.5703125" style="2" customWidth="1"/>
    <col min="6" max="6" width="2.42578125" style="2" customWidth="1"/>
    <col min="7" max="7" width="12.7109375" style="2" customWidth="1"/>
    <col min="8" max="8" width="0.85546875" style="1" customWidth="1"/>
    <col min="9" max="9" width="12.7109375" style="2" customWidth="1"/>
    <col min="10" max="10" width="0.85546875" style="1" customWidth="1"/>
    <col min="11" max="11" width="12.7109375" style="1" customWidth="1"/>
    <col min="12" max="12" width="0.85546875" style="1" customWidth="1"/>
    <col min="13" max="13" width="12.7109375" style="1" customWidth="1"/>
    <col min="14" max="16384" width="9.140625" style="1"/>
  </cols>
  <sheetData>
    <row r="1" spans="1:13">
      <c r="M1" s="60" t="s">
        <v>60</v>
      </c>
    </row>
    <row r="2" spans="1:13">
      <c r="A2" s="115" t="s">
        <v>67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3">
      <c r="A3" s="59" t="s">
        <v>87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>
      <c r="A4" s="59" t="s">
        <v>153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>
      <c r="C5" s="3"/>
      <c r="D5" s="3"/>
      <c r="E5" s="3"/>
      <c r="F5" s="16"/>
      <c r="G5" s="3"/>
      <c r="H5" s="3"/>
      <c r="I5" s="3"/>
      <c r="J5" s="3"/>
      <c r="M5" s="60" t="s">
        <v>96</v>
      </c>
    </row>
    <row r="6" spans="1:13" s="12" customFormat="1">
      <c r="G6" s="58"/>
      <c r="H6" s="58" t="s">
        <v>23</v>
      </c>
      <c r="I6" s="58"/>
      <c r="J6" s="1"/>
      <c r="K6" s="58"/>
      <c r="L6" s="58" t="s">
        <v>30</v>
      </c>
      <c r="M6" s="58"/>
    </row>
    <row r="7" spans="1:13">
      <c r="E7" s="23"/>
      <c r="F7" s="1"/>
      <c r="G7" s="28" t="s">
        <v>150</v>
      </c>
      <c r="H7" s="13"/>
      <c r="I7" s="28" t="s">
        <v>127</v>
      </c>
      <c r="K7" s="28" t="s">
        <v>150</v>
      </c>
      <c r="L7" s="13"/>
      <c r="M7" s="28" t="s">
        <v>127</v>
      </c>
    </row>
    <row r="8" spans="1:13">
      <c r="A8" s="12" t="s">
        <v>88</v>
      </c>
      <c r="E8" s="23"/>
      <c r="F8" s="1"/>
      <c r="G8" s="28"/>
      <c r="H8" s="13"/>
      <c r="I8" s="28"/>
      <c r="K8" s="28"/>
      <c r="L8" s="13"/>
      <c r="M8" s="28"/>
    </row>
    <row r="9" spans="1:13">
      <c r="A9" s="12" t="s">
        <v>18</v>
      </c>
      <c r="K9" s="2"/>
    </row>
    <row r="10" spans="1:13" s="40" customFormat="1">
      <c r="A10" s="46" t="s">
        <v>75</v>
      </c>
      <c r="B10" s="46"/>
      <c r="C10" s="46"/>
      <c r="D10" s="46"/>
      <c r="E10" s="43"/>
      <c r="G10" s="17">
        <v>508026</v>
      </c>
      <c r="H10" s="17"/>
      <c r="I10" s="17">
        <v>292301</v>
      </c>
      <c r="J10" s="17"/>
      <c r="K10" s="17">
        <v>508026</v>
      </c>
      <c r="L10" s="4"/>
      <c r="M10" s="17">
        <v>292301</v>
      </c>
    </row>
    <row r="11" spans="1:13" s="40" customFormat="1">
      <c r="A11" s="46" t="s">
        <v>76</v>
      </c>
      <c r="B11" s="46"/>
      <c r="C11" s="46"/>
      <c r="D11" s="46"/>
      <c r="E11" s="43"/>
      <c r="G11" s="17">
        <v>139917</v>
      </c>
      <c r="H11" s="49"/>
      <c r="I11" s="17">
        <v>103463</v>
      </c>
      <c r="J11" s="49"/>
      <c r="K11" s="17">
        <v>141356</v>
      </c>
      <c r="L11" s="4"/>
      <c r="M11" s="17">
        <v>104834</v>
      </c>
    </row>
    <row r="12" spans="1:13" s="40" customFormat="1">
      <c r="A12" s="46" t="s">
        <v>77</v>
      </c>
      <c r="B12" s="46"/>
      <c r="C12" s="46"/>
      <c r="D12" s="46"/>
      <c r="E12" s="43"/>
      <c r="G12" s="17">
        <v>25966</v>
      </c>
      <c r="H12" s="49"/>
      <c r="I12" s="17">
        <v>26221</v>
      </c>
      <c r="J12" s="49"/>
      <c r="K12" s="17">
        <v>0</v>
      </c>
      <c r="L12" s="4"/>
      <c r="M12" s="17">
        <v>0</v>
      </c>
    </row>
    <row r="13" spans="1:13" s="40" customFormat="1">
      <c r="A13" s="46" t="s">
        <v>78</v>
      </c>
      <c r="B13" s="46"/>
      <c r="C13" s="46"/>
      <c r="D13" s="46"/>
      <c r="E13" s="42"/>
      <c r="G13" s="17">
        <v>0</v>
      </c>
      <c r="H13" s="17"/>
      <c r="I13" s="17">
        <v>1345</v>
      </c>
      <c r="J13" s="17"/>
      <c r="K13" s="17">
        <v>0</v>
      </c>
      <c r="L13" s="4"/>
      <c r="M13" s="17">
        <v>1345</v>
      </c>
    </row>
    <row r="14" spans="1:13" s="40" customFormat="1">
      <c r="A14" s="46" t="s">
        <v>10</v>
      </c>
      <c r="B14" s="46"/>
      <c r="C14" s="46"/>
      <c r="D14" s="46"/>
      <c r="E14" s="43"/>
      <c r="G14" s="17">
        <v>1494</v>
      </c>
      <c r="H14" s="17"/>
      <c r="I14" s="17">
        <v>611</v>
      </c>
      <c r="J14" s="17"/>
      <c r="K14" s="17">
        <v>1454</v>
      </c>
      <c r="L14" s="4"/>
      <c r="M14" s="17">
        <v>597</v>
      </c>
    </row>
    <row r="15" spans="1:13">
      <c r="A15" s="12" t="s">
        <v>11</v>
      </c>
      <c r="E15" s="14"/>
      <c r="G15" s="10">
        <f>SUM(G10:G14)</f>
        <v>675403</v>
      </c>
      <c r="H15" s="4"/>
      <c r="I15" s="10">
        <f>SUM(I10:I14)</f>
        <v>423941</v>
      </c>
      <c r="J15" s="4"/>
      <c r="K15" s="10">
        <f>SUM(K10:K14)</f>
        <v>650836</v>
      </c>
      <c r="L15" s="4"/>
      <c r="M15" s="10">
        <f>SUM(M10:M14)</f>
        <v>399077</v>
      </c>
    </row>
    <row r="16" spans="1:13">
      <c r="A16" s="12" t="s">
        <v>19</v>
      </c>
      <c r="E16" s="14"/>
      <c r="G16" s="106"/>
      <c r="H16" s="106"/>
      <c r="I16" s="106"/>
      <c r="J16" s="106"/>
      <c r="K16" s="106"/>
      <c r="L16" s="106"/>
      <c r="M16" s="4"/>
    </row>
    <row r="17" spans="1:14" s="40" customFormat="1">
      <c r="A17" s="46" t="s">
        <v>79</v>
      </c>
      <c r="B17" s="46"/>
      <c r="C17" s="46"/>
      <c r="D17" s="46"/>
      <c r="E17" s="42"/>
      <c r="G17" s="17">
        <v>384122</v>
      </c>
      <c r="H17" s="17"/>
      <c r="I17" s="17">
        <v>242042</v>
      </c>
      <c r="J17" s="17"/>
      <c r="K17" s="17">
        <v>384122</v>
      </c>
      <c r="L17" s="4"/>
      <c r="M17" s="17">
        <v>242042</v>
      </c>
    </row>
    <row r="18" spans="1:14" s="40" customFormat="1">
      <c r="A18" s="46" t="s">
        <v>112</v>
      </c>
      <c r="B18" s="46"/>
      <c r="C18" s="46"/>
      <c r="D18" s="46"/>
      <c r="E18" s="43"/>
      <c r="G18" s="17">
        <v>116263</v>
      </c>
      <c r="H18" s="17"/>
      <c r="I18" s="17">
        <v>85367</v>
      </c>
      <c r="J18" s="17"/>
      <c r="K18" s="17">
        <v>116263</v>
      </c>
      <c r="L18" s="4"/>
      <c r="M18" s="17">
        <v>85367</v>
      </c>
    </row>
    <row r="19" spans="1:14" s="40" customFormat="1">
      <c r="A19" s="46" t="s">
        <v>80</v>
      </c>
      <c r="B19" s="46"/>
      <c r="C19" s="46"/>
      <c r="D19" s="46"/>
      <c r="E19" s="42"/>
      <c r="G19" s="17">
        <v>19474</v>
      </c>
      <c r="H19" s="17"/>
      <c r="I19" s="17">
        <v>19209</v>
      </c>
      <c r="J19" s="17"/>
      <c r="K19" s="17">
        <v>0</v>
      </c>
      <c r="L19" s="4"/>
      <c r="M19" s="17">
        <v>0</v>
      </c>
    </row>
    <row r="20" spans="1:14" s="40" customFormat="1">
      <c r="A20" s="46" t="s">
        <v>158</v>
      </c>
      <c r="B20" s="46"/>
      <c r="C20" s="46"/>
      <c r="D20" s="46"/>
      <c r="E20" s="42"/>
      <c r="G20" s="17">
        <v>23565</v>
      </c>
      <c r="H20" s="17"/>
      <c r="I20" s="17">
        <v>0</v>
      </c>
      <c r="J20" s="17"/>
      <c r="K20" s="17">
        <v>23565</v>
      </c>
      <c r="L20" s="4"/>
      <c r="M20" s="17">
        <v>0</v>
      </c>
    </row>
    <row r="21" spans="1:14" s="40" customFormat="1">
      <c r="A21" s="46" t="s">
        <v>89</v>
      </c>
      <c r="B21" s="46"/>
      <c r="C21" s="46"/>
      <c r="D21" s="46"/>
      <c r="E21" s="42"/>
      <c r="G21" s="17">
        <v>7931</v>
      </c>
      <c r="H21" s="17"/>
      <c r="I21" s="17">
        <v>4171</v>
      </c>
      <c r="J21" s="17"/>
      <c r="K21" s="17">
        <v>7930</v>
      </c>
      <c r="L21" s="4"/>
      <c r="M21" s="17">
        <v>4162</v>
      </c>
    </row>
    <row r="22" spans="1:14" s="40" customFormat="1">
      <c r="A22" s="46" t="s">
        <v>37</v>
      </c>
      <c r="B22" s="46"/>
      <c r="C22" s="46"/>
      <c r="D22" s="46"/>
      <c r="E22" s="43"/>
      <c r="G22" s="17">
        <v>13259</v>
      </c>
      <c r="H22" s="17"/>
      <c r="I22" s="17">
        <v>11727</v>
      </c>
      <c r="J22" s="17"/>
      <c r="K22" s="17">
        <v>10048</v>
      </c>
      <c r="L22" s="4"/>
      <c r="M22" s="17">
        <v>8469</v>
      </c>
    </row>
    <row r="23" spans="1:14">
      <c r="A23" s="12" t="s">
        <v>17</v>
      </c>
      <c r="E23" s="14"/>
      <c r="G23" s="10">
        <f>SUM(G17:G22)</f>
        <v>564614</v>
      </c>
      <c r="H23" s="4"/>
      <c r="I23" s="10">
        <f>SUM(I17:I22)</f>
        <v>362516</v>
      </c>
      <c r="J23" s="4"/>
      <c r="K23" s="10">
        <f>SUM(K17:K22)</f>
        <v>541928</v>
      </c>
      <c r="L23" s="4"/>
      <c r="M23" s="10">
        <f>SUM(M17:M22)</f>
        <v>340040</v>
      </c>
    </row>
    <row r="24" spans="1:14">
      <c r="A24" s="31" t="s">
        <v>90</v>
      </c>
      <c r="E24" s="14"/>
      <c r="G24" s="106">
        <f>G15-G23</f>
        <v>110789</v>
      </c>
      <c r="H24" s="106"/>
      <c r="I24" s="106">
        <f>I15-I23</f>
        <v>61425</v>
      </c>
      <c r="J24" s="106"/>
      <c r="K24" s="106">
        <f>K15-K23</f>
        <v>108908</v>
      </c>
      <c r="L24" s="106"/>
      <c r="M24" s="7">
        <f>M15-M23</f>
        <v>59037</v>
      </c>
    </row>
    <row r="25" spans="1:14">
      <c r="A25" s="1" t="s">
        <v>63</v>
      </c>
      <c r="E25" s="14"/>
      <c r="G25" s="50">
        <v>-2531</v>
      </c>
      <c r="H25" s="17"/>
      <c r="I25" s="50">
        <v>-2962</v>
      </c>
      <c r="J25" s="17"/>
      <c r="K25" s="50">
        <v>-946</v>
      </c>
      <c r="L25" s="4"/>
      <c r="M25" s="50">
        <v>-1282</v>
      </c>
      <c r="N25" s="40"/>
    </row>
    <row r="26" spans="1:14">
      <c r="A26" s="12" t="s">
        <v>61</v>
      </c>
      <c r="E26" s="14"/>
      <c r="G26" s="4">
        <f>SUM(G24:G25)</f>
        <v>108258</v>
      </c>
      <c r="H26" s="4"/>
      <c r="I26" s="4">
        <f>SUM(I24:I25)</f>
        <v>58463</v>
      </c>
      <c r="J26" s="4"/>
      <c r="K26" s="4">
        <f>SUM(K24:K25)</f>
        <v>107962</v>
      </c>
      <c r="L26" s="17"/>
      <c r="M26" s="4">
        <f>SUM(M24:M25)</f>
        <v>57755</v>
      </c>
    </row>
    <row r="27" spans="1:14">
      <c r="A27" s="1" t="s">
        <v>51</v>
      </c>
      <c r="E27" s="14"/>
      <c r="G27" s="50">
        <v>-21272</v>
      </c>
      <c r="H27" s="36"/>
      <c r="I27" s="50">
        <v>-11800</v>
      </c>
      <c r="J27" s="36"/>
      <c r="K27" s="50">
        <v>-21228</v>
      </c>
      <c r="L27" s="4"/>
      <c r="M27" s="50">
        <v>-11755</v>
      </c>
      <c r="N27" s="4"/>
    </row>
    <row r="28" spans="1:14">
      <c r="A28" s="12" t="s">
        <v>54</v>
      </c>
      <c r="E28" s="14"/>
      <c r="G28" s="10">
        <f>SUM(G26:G27)</f>
        <v>86986</v>
      </c>
      <c r="H28" s="4"/>
      <c r="I28" s="10">
        <f>SUM(I26:I27)</f>
        <v>46663</v>
      </c>
      <c r="J28" s="4"/>
      <c r="K28" s="10">
        <f>SUM(K26:K27)</f>
        <v>86734</v>
      </c>
      <c r="L28" s="4"/>
      <c r="M28" s="10">
        <f>SUM(M26:M27)</f>
        <v>46000</v>
      </c>
    </row>
    <row r="29" spans="1:14" ht="13.5" customHeight="1">
      <c r="E29" s="14"/>
      <c r="G29" s="4"/>
      <c r="H29" s="4"/>
      <c r="I29" s="4"/>
      <c r="J29" s="4"/>
      <c r="K29" s="4"/>
      <c r="L29" s="4"/>
      <c r="M29" s="32"/>
    </row>
    <row r="30" spans="1:14">
      <c r="A30" s="12" t="s">
        <v>91</v>
      </c>
      <c r="E30" s="14"/>
      <c r="G30" s="6"/>
      <c r="H30" s="4"/>
      <c r="I30" s="6"/>
      <c r="J30" s="4"/>
      <c r="K30" s="6"/>
      <c r="L30" s="4"/>
      <c r="M30" s="4"/>
    </row>
    <row r="31" spans="1:14">
      <c r="A31" s="12" t="s">
        <v>92</v>
      </c>
      <c r="E31" s="14"/>
      <c r="G31" s="5">
        <v>0</v>
      </c>
      <c r="H31" s="4"/>
      <c r="I31" s="5">
        <v>0</v>
      </c>
      <c r="J31" s="4"/>
      <c r="K31" s="5">
        <v>0</v>
      </c>
      <c r="L31" s="4"/>
      <c r="M31" s="5">
        <v>0</v>
      </c>
    </row>
    <row r="32" spans="1:14" ht="13.5" customHeight="1">
      <c r="G32" s="4"/>
      <c r="H32" s="4"/>
      <c r="I32" s="4"/>
      <c r="J32" s="4"/>
      <c r="K32" s="4"/>
      <c r="L32" s="4"/>
      <c r="M32" s="4"/>
    </row>
    <row r="33" spans="1:13" ht="21.75" thickBot="1">
      <c r="A33" s="12" t="s">
        <v>114</v>
      </c>
      <c r="E33" s="14"/>
      <c r="G33" s="18">
        <f>G28+G31</f>
        <v>86986</v>
      </c>
      <c r="H33" s="4"/>
      <c r="I33" s="18">
        <f>I28+I31</f>
        <v>46663</v>
      </c>
      <c r="J33" s="4"/>
      <c r="K33" s="18">
        <f>K28+K31</f>
        <v>86734</v>
      </c>
      <c r="L33" s="4"/>
      <c r="M33" s="18">
        <f>M28+M31</f>
        <v>46000</v>
      </c>
    </row>
    <row r="34" spans="1:13" ht="13.5" customHeight="1" thickTop="1">
      <c r="A34" s="12"/>
      <c r="E34" s="14"/>
      <c r="G34" s="4"/>
      <c r="H34" s="4"/>
      <c r="I34" s="4"/>
      <c r="J34" s="4"/>
      <c r="K34" s="4"/>
      <c r="L34" s="4"/>
      <c r="M34" s="4"/>
    </row>
    <row r="35" spans="1:13">
      <c r="A35" s="12" t="s">
        <v>46</v>
      </c>
      <c r="E35" s="14"/>
      <c r="G35" s="6"/>
      <c r="H35" s="4"/>
      <c r="I35" s="6"/>
      <c r="J35" s="4"/>
      <c r="K35" s="6"/>
      <c r="L35" s="4"/>
      <c r="M35" s="4"/>
    </row>
    <row r="36" spans="1:13" ht="21.75" thickBot="1">
      <c r="A36" s="1" t="s">
        <v>113</v>
      </c>
      <c r="E36" s="14"/>
      <c r="G36" s="4">
        <f>G38-G37</f>
        <v>86966</v>
      </c>
      <c r="H36" s="4"/>
      <c r="I36" s="4">
        <f>I38-I37</f>
        <v>46535</v>
      </c>
      <c r="J36" s="4"/>
      <c r="K36" s="18">
        <f>K33</f>
        <v>86734</v>
      </c>
      <c r="L36" s="4"/>
      <c r="M36" s="18">
        <f>M33</f>
        <v>46000</v>
      </c>
    </row>
    <row r="37" spans="1:13" ht="21.75" thickTop="1">
      <c r="A37" s="1" t="s">
        <v>47</v>
      </c>
      <c r="E37" s="14"/>
      <c r="G37" s="4">
        <v>20</v>
      </c>
      <c r="H37" s="4"/>
      <c r="I37" s="4">
        <v>128</v>
      </c>
      <c r="J37" s="4"/>
      <c r="K37" s="4"/>
      <c r="L37" s="4"/>
      <c r="M37" s="4"/>
    </row>
    <row r="38" spans="1:13" ht="21.75" thickBot="1">
      <c r="G38" s="8">
        <f>SUM(G33)</f>
        <v>86986</v>
      </c>
      <c r="H38" s="4"/>
      <c r="I38" s="8">
        <f>SUM(I33)</f>
        <v>46663</v>
      </c>
      <c r="J38" s="4"/>
      <c r="K38" s="4"/>
      <c r="L38" s="4"/>
      <c r="M38" s="4"/>
    </row>
    <row r="39" spans="1:13" s="12" customFormat="1" ht="21.75" thickTop="1">
      <c r="A39" s="12" t="s">
        <v>121</v>
      </c>
      <c r="E39" s="14"/>
      <c r="F39" s="21"/>
      <c r="G39" s="22"/>
      <c r="H39" s="22"/>
      <c r="I39" s="22"/>
      <c r="J39" s="22"/>
      <c r="K39" s="22"/>
      <c r="L39" s="22"/>
      <c r="M39" s="22"/>
    </row>
    <row r="40" spans="1:13" s="12" customFormat="1">
      <c r="A40" s="1" t="s">
        <v>119</v>
      </c>
      <c r="E40" s="14"/>
      <c r="F40" s="21"/>
      <c r="G40" s="22"/>
      <c r="H40" s="22"/>
      <c r="I40" s="22"/>
      <c r="J40" s="22"/>
      <c r="K40" s="22"/>
      <c r="L40" s="22"/>
      <c r="M40" s="22"/>
    </row>
    <row r="41" spans="1:13" ht="21.75" thickBot="1">
      <c r="A41" s="1" t="s">
        <v>120</v>
      </c>
      <c r="G41" s="104">
        <f>G36/600734</f>
        <v>0.1447662359713284</v>
      </c>
      <c r="H41" s="105"/>
      <c r="I41" s="104">
        <v>7.767484831081925E-2</v>
      </c>
      <c r="J41" s="105"/>
      <c r="K41" s="104">
        <f>K36/600734</f>
        <v>0.14438004174892716</v>
      </c>
      <c r="L41" s="105"/>
      <c r="M41" s="104">
        <v>7.6574530936802165E-2</v>
      </c>
    </row>
    <row r="42" spans="1:13" ht="13.5" customHeight="1" thickTop="1"/>
    <row r="43" spans="1:13">
      <c r="A43" s="1" t="s">
        <v>24</v>
      </c>
      <c r="E43" s="1"/>
      <c r="F43" s="1"/>
      <c r="G43" s="1"/>
      <c r="I43" s="1"/>
    </row>
    <row r="44" spans="1:13">
      <c r="M44" s="60" t="s">
        <v>60</v>
      </c>
    </row>
    <row r="45" spans="1:13">
      <c r="A45" s="115" t="s">
        <v>67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</row>
    <row r="46" spans="1:13">
      <c r="A46" s="59" t="s">
        <v>87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</row>
    <row r="47" spans="1:13">
      <c r="A47" s="59" t="s">
        <v>149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</row>
    <row r="48" spans="1:13">
      <c r="C48" s="3"/>
      <c r="D48" s="3"/>
      <c r="E48" s="3"/>
      <c r="F48" s="16"/>
      <c r="G48" s="3"/>
      <c r="H48" s="3"/>
      <c r="I48" s="3"/>
      <c r="J48" s="3"/>
      <c r="M48" s="60" t="s">
        <v>96</v>
      </c>
    </row>
    <row r="49" spans="1:14" s="12" customFormat="1">
      <c r="G49" s="58"/>
      <c r="H49" s="58" t="s">
        <v>23</v>
      </c>
      <c r="I49" s="58"/>
      <c r="J49" s="1"/>
      <c r="K49" s="58"/>
      <c r="L49" s="58" t="str">
        <f>'BS-T'!K5</f>
        <v>งบการเงินเฉพาะกิจการ</v>
      </c>
      <c r="M49" s="58"/>
    </row>
    <row r="50" spans="1:14">
      <c r="E50" s="23"/>
      <c r="F50" s="1"/>
      <c r="G50" s="28" t="s">
        <v>150</v>
      </c>
      <c r="H50" s="13"/>
      <c r="I50" s="28" t="s">
        <v>127</v>
      </c>
      <c r="K50" s="28" t="s">
        <v>150</v>
      </c>
      <c r="L50" s="13"/>
      <c r="M50" s="28" t="s">
        <v>127</v>
      </c>
    </row>
    <row r="51" spans="1:14">
      <c r="A51" s="12" t="s">
        <v>88</v>
      </c>
      <c r="E51" s="23"/>
      <c r="F51" s="1"/>
      <c r="G51" s="28"/>
      <c r="H51" s="13"/>
      <c r="I51" s="28"/>
      <c r="K51" s="28"/>
      <c r="L51" s="13"/>
      <c r="M51" s="28"/>
    </row>
    <row r="52" spans="1:14">
      <c r="A52" s="12" t="s">
        <v>18</v>
      </c>
      <c r="K52" s="2"/>
    </row>
    <row r="53" spans="1:14" s="40" customFormat="1">
      <c r="A53" s="46" t="s">
        <v>75</v>
      </c>
      <c r="B53" s="46"/>
      <c r="C53" s="46"/>
      <c r="D53" s="46"/>
      <c r="E53" s="43"/>
      <c r="G53" s="17">
        <v>709926</v>
      </c>
      <c r="H53" s="17"/>
      <c r="I53" s="17">
        <v>771102</v>
      </c>
      <c r="J53" s="17"/>
      <c r="K53" s="17">
        <v>710066</v>
      </c>
      <c r="L53" s="4"/>
      <c r="M53" s="17">
        <v>771102</v>
      </c>
    </row>
    <row r="54" spans="1:14" s="40" customFormat="1">
      <c r="A54" s="46" t="s">
        <v>76</v>
      </c>
      <c r="B54" s="46"/>
      <c r="C54" s="46"/>
      <c r="D54" s="46"/>
      <c r="E54" s="43"/>
      <c r="G54" s="49">
        <v>406128</v>
      </c>
      <c r="H54" s="49"/>
      <c r="I54" s="49">
        <v>310150</v>
      </c>
      <c r="J54" s="49"/>
      <c r="K54" s="49">
        <v>410384</v>
      </c>
      <c r="L54" s="4"/>
      <c r="M54" s="17">
        <v>314262</v>
      </c>
    </row>
    <row r="55" spans="1:14" s="40" customFormat="1">
      <c r="A55" s="46" t="s">
        <v>77</v>
      </c>
      <c r="B55" s="46"/>
      <c r="C55" s="46"/>
      <c r="D55" s="46"/>
      <c r="E55" s="43"/>
      <c r="G55" s="49">
        <v>78453</v>
      </c>
      <c r="H55" s="49"/>
      <c r="I55" s="49">
        <v>78624</v>
      </c>
      <c r="J55" s="49"/>
      <c r="K55" s="49">
        <v>0</v>
      </c>
      <c r="L55" s="4"/>
      <c r="M55" s="49">
        <v>0</v>
      </c>
      <c r="N55" s="1"/>
    </row>
    <row r="56" spans="1:14" s="40" customFormat="1">
      <c r="A56" s="46" t="s">
        <v>78</v>
      </c>
      <c r="B56" s="46"/>
      <c r="C56" s="46"/>
      <c r="D56" s="46"/>
      <c r="E56" s="42"/>
      <c r="G56" s="49">
        <v>0</v>
      </c>
      <c r="H56" s="49"/>
      <c r="I56" s="49">
        <v>6243</v>
      </c>
      <c r="J56" s="49"/>
      <c r="K56" s="49">
        <v>0</v>
      </c>
      <c r="L56" s="4"/>
      <c r="M56" s="49">
        <v>6243</v>
      </c>
      <c r="N56" s="1"/>
    </row>
    <row r="57" spans="1:14" s="40" customFormat="1">
      <c r="A57" s="46" t="s">
        <v>10</v>
      </c>
      <c r="B57" s="46"/>
      <c r="C57" s="46"/>
      <c r="D57" s="46"/>
      <c r="E57" s="43"/>
      <c r="G57" s="17">
        <v>6204</v>
      </c>
      <c r="H57" s="17"/>
      <c r="I57" s="17">
        <v>3325</v>
      </c>
      <c r="J57" s="17"/>
      <c r="K57" s="17">
        <v>6009</v>
      </c>
      <c r="L57" s="4"/>
      <c r="M57" s="17">
        <v>3124</v>
      </c>
      <c r="N57" s="1"/>
    </row>
    <row r="58" spans="1:14">
      <c r="A58" s="12" t="s">
        <v>11</v>
      </c>
      <c r="E58" s="14"/>
      <c r="G58" s="10">
        <f>SUM(G53:G57)</f>
        <v>1200711</v>
      </c>
      <c r="H58" s="4"/>
      <c r="I58" s="10">
        <f>SUM(I53:I57)</f>
        <v>1169444</v>
      </c>
      <c r="J58" s="4"/>
      <c r="K58" s="10">
        <f>SUM(K53:K57)</f>
        <v>1126459</v>
      </c>
      <c r="L58" s="4"/>
      <c r="M58" s="10">
        <f>SUM(M53:M57)</f>
        <v>1094731</v>
      </c>
    </row>
    <row r="59" spans="1:14">
      <c r="A59" s="12" t="s">
        <v>19</v>
      </c>
      <c r="E59" s="14"/>
      <c r="G59" s="106"/>
      <c r="H59" s="106"/>
      <c r="I59" s="106"/>
      <c r="J59" s="106"/>
      <c r="K59" s="106"/>
      <c r="L59" s="106"/>
      <c r="M59" s="4"/>
    </row>
    <row r="60" spans="1:14" s="40" customFormat="1">
      <c r="A60" s="46" t="s">
        <v>79</v>
      </c>
      <c r="B60" s="46"/>
      <c r="C60" s="46"/>
      <c r="D60" s="46"/>
      <c r="E60" s="42"/>
      <c r="G60" s="17">
        <v>544032</v>
      </c>
      <c r="H60" s="17"/>
      <c r="I60" s="17">
        <v>629086</v>
      </c>
      <c r="J60" s="17"/>
      <c r="K60" s="17">
        <v>544032</v>
      </c>
      <c r="L60" s="4"/>
      <c r="M60" s="17">
        <v>629086</v>
      </c>
    </row>
    <row r="61" spans="1:14" s="40" customFormat="1">
      <c r="A61" s="46" t="s">
        <v>112</v>
      </c>
      <c r="B61" s="46"/>
      <c r="C61" s="46"/>
      <c r="D61" s="46"/>
      <c r="E61" s="43"/>
      <c r="G61" s="17">
        <v>336452</v>
      </c>
      <c r="H61" s="17"/>
      <c r="I61" s="17">
        <v>259537</v>
      </c>
      <c r="J61" s="17"/>
      <c r="K61" s="17">
        <v>336452</v>
      </c>
      <c r="L61" s="4"/>
      <c r="M61" s="17">
        <v>259537</v>
      </c>
    </row>
    <row r="62" spans="1:14" s="40" customFormat="1">
      <c r="A62" s="46" t="s">
        <v>80</v>
      </c>
      <c r="B62" s="46"/>
      <c r="C62" s="46"/>
      <c r="D62" s="46"/>
      <c r="E62" s="42"/>
      <c r="G62" s="17">
        <v>56798</v>
      </c>
      <c r="H62" s="17"/>
      <c r="I62" s="17">
        <v>57639</v>
      </c>
      <c r="J62" s="17"/>
      <c r="K62" s="17">
        <v>0</v>
      </c>
      <c r="L62" s="4"/>
      <c r="M62" s="49">
        <v>0</v>
      </c>
    </row>
    <row r="63" spans="1:14" s="40" customFormat="1">
      <c r="A63" s="46" t="s">
        <v>158</v>
      </c>
      <c r="B63" s="46"/>
      <c r="C63" s="46"/>
      <c r="D63" s="46"/>
      <c r="E63" s="42"/>
      <c r="G63" s="17">
        <v>10102</v>
      </c>
      <c r="H63" s="17"/>
      <c r="I63" s="17">
        <v>0</v>
      </c>
      <c r="J63" s="17"/>
      <c r="K63" s="17">
        <v>10102</v>
      </c>
      <c r="L63" s="4"/>
      <c r="M63" s="49">
        <v>0</v>
      </c>
    </row>
    <row r="64" spans="1:14" s="40" customFormat="1">
      <c r="A64" s="46" t="s">
        <v>89</v>
      </c>
      <c r="B64" s="46"/>
      <c r="C64" s="46"/>
      <c r="D64" s="46"/>
      <c r="E64" s="42"/>
      <c r="G64" s="17">
        <v>18442</v>
      </c>
      <c r="H64" s="17"/>
      <c r="I64" s="17">
        <v>15622</v>
      </c>
      <c r="J64" s="17"/>
      <c r="K64" s="17">
        <v>18433</v>
      </c>
      <c r="L64" s="4"/>
      <c r="M64" s="17">
        <v>15369</v>
      </c>
    </row>
    <row r="65" spans="1:14" s="40" customFormat="1">
      <c r="A65" s="46" t="s">
        <v>37</v>
      </c>
      <c r="B65" s="46"/>
      <c r="C65" s="46"/>
      <c r="D65" s="46"/>
      <c r="E65" s="43"/>
      <c r="G65" s="17">
        <v>40307</v>
      </c>
      <c r="H65" s="17"/>
      <c r="I65" s="17">
        <v>37173</v>
      </c>
      <c r="J65" s="17"/>
      <c r="K65" s="17">
        <v>30560</v>
      </c>
      <c r="L65" s="4"/>
      <c r="M65" s="17">
        <v>27560</v>
      </c>
    </row>
    <row r="66" spans="1:14">
      <c r="A66" s="12" t="s">
        <v>17</v>
      </c>
      <c r="E66" s="14"/>
      <c r="G66" s="10">
        <f>SUM(G60:G65)</f>
        <v>1006133</v>
      </c>
      <c r="H66" s="4"/>
      <c r="I66" s="10">
        <f>SUM(I60:I65)</f>
        <v>999057</v>
      </c>
      <c r="J66" s="4"/>
      <c r="K66" s="10">
        <f>SUM(K60:K65)</f>
        <v>939579</v>
      </c>
      <c r="L66" s="4"/>
      <c r="M66" s="10">
        <f>SUM(M60:M65)</f>
        <v>931552</v>
      </c>
    </row>
    <row r="67" spans="1:14">
      <c r="A67" s="31" t="s">
        <v>90</v>
      </c>
      <c r="E67" s="14"/>
      <c r="G67" s="106">
        <f>G58-G66</f>
        <v>194578</v>
      </c>
      <c r="H67" s="106"/>
      <c r="I67" s="106">
        <f>I58-I66</f>
        <v>170387</v>
      </c>
      <c r="J67" s="106"/>
      <c r="K67" s="106">
        <f>K58-K66</f>
        <v>186880</v>
      </c>
      <c r="L67" s="106"/>
      <c r="M67" s="7">
        <f>M58-M66</f>
        <v>163179</v>
      </c>
    </row>
    <row r="68" spans="1:14">
      <c r="A68" s="1" t="s">
        <v>63</v>
      </c>
      <c r="E68" s="14"/>
      <c r="G68" s="50">
        <v>-8425</v>
      </c>
      <c r="H68" s="17"/>
      <c r="I68" s="50">
        <v>-8718</v>
      </c>
      <c r="J68" s="17"/>
      <c r="K68" s="50">
        <v>-3453</v>
      </c>
      <c r="L68" s="4"/>
      <c r="M68" s="50">
        <v>-3842</v>
      </c>
      <c r="N68" s="40"/>
    </row>
    <row r="69" spans="1:14">
      <c r="A69" s="12" t="s">
        <v>61</v>
      </c>
      <c r="E69" s="14"/>
      <c r="G69" s="4">
        <f>SUM(G67:G68)</f>
        <v>186153</v>
      </c>
      <c r="H69" s="4"/>
      <c r="I69" s="4">
        <f>SUM(I67:I68)</f>
        <v>161669</v>
      </c>
      <c r="J69" s="4"/>
      <c r="K69" s="4">
        <f>SUM(K67:K68)</f>
        <v>183427</v>
      </c>
      <c r="L69" s="17"/>
      <c r="M69" s="4">
        <f>SUM(M67:M68)</f>
        <v>159337</v>
      </c>
    </row>
    <row r="70" spans="1:14">
      <c r="A70" s="1" t="s">
        <v>51</v>
      </c>
      <c r="E70" s="14"/>
      <c r="G70" s="50">
        <v>-36904</v>
      </c>
      <c r="H70" s="36"/>
      <c r="I70" s="50">
        <v>-32678</v>
      </c>
      <c r="J70" s="36"/>
      <c r="K70" s="50">
        <v>-36772</v>
      </c>
      <c r="L70" s="4"/>
      <c r="M70" s="50">
        <v>-32500</v>
      </c>
    </row>
    <row r="71" spans="1:14">
      <c r="A71" s="12" t="s">
        <v>54</v>
      </c>
      <c r="E71" s="14"/>
      <c r="G71" s="10">
        <f>SUM(G69:G70)</f>
        <v>149249</v>
      </c>
      <c r="H71" s="4"/>
      <c r="I71" s="10">
        <f>SUM(I69:I70)</f>
        <v>128991</v>
      </c>
      <c r="J71" s="4"/>
      <c r="K71" s="10">
        <f>SUM(K69:K70)</f>
        <v>146655</v>
      </c>
      <c r="L71" s="4"/>
      <c r="M71" s="10">
        <f>SUM(M69:M70)</f>
        <v>126837</v>
      </c>
    </row>
    <row r="72" spans="1:14" ht="13.5" customHeight="1">
      <c r="E72" s="14"/>
      <c r="G72" s="4"/>
      <c r="H72" s="4"/>
      <c r="I72" s="4"/>
      <c r="J72" s="4"/>
      <c r="K72" s="32"/>
      <c r="L72" s="4"/>
      <c r="M72" s="32"/>
    </row>
    <row r="73" spans="1:14">
      <c r="A73" s="12" t="s">
        <v>91</v>
      </c>
      <c r="E73" s="14"/>
      <c r="G73" s="6"/>
      <c r="H73" s="4"/>
      <c r="I73" s="6"/>
      <c r="J73" s="4"/>
      <c r="K73" s="4"/>
      <c r="L73" s="4"/>
      <c r="M73" s="4"/>
    </row>
    <row r="74" spans="1:14">
      <c r="A74" s="12" t="s">
        <v>92</v>
      </c>
      <c r="E74" s="14"/>
      <c r="G74" s="5">
        <v>0</v>
      </c>
      <c r="H74" s="4"/>
      <c r="I74" s="5">
        <v>0</v>
      </c>
      <c r="J74" s="4"/>
      <c r="K74" s="5">
        <v>0</v>
      </c>
      <c r="L74" s="4"/>
      <c r="M74" s="5">
        <v>0</v>
      </c>
    </row>
    <row r="75" spans="1:14" ht="13.5" customHeight="1">
      <c r="G75" s="4"/>
      <c r="H75" s="4"/>
      <c r="I75" s="4"/>
      <c r="J75" s="4"/>
      <c r="K75" s="4"/>
      <c r="L75" s="4"/>
      <c r="M75" s="4"/>
    </row>
    <row r="76" spans="1:14" ht="21.75" thickBot="1">
      <c r="A76" s="12" t="s">
        <v>114</v>
      </c>
      <c r="E76" s="14"/>
      <c r="G76" s="18">
        <f>G71+G74</f>
        <v>149249</v>
      </c>
      <c r="H76" s="4"/>
      <c r="I76" s="18">
        <f>I71+I74</f>
        <v>128991</v>
      </c>
      <c r="J76" s="4"/>
      <c r="K76" s="18">
        <f>K71+K74</f>
        <v>146655</v>
      </c>
      <c r="L76" s="4"/>
      <c r="M76" s="18">
        <f>M71+M74</f>
        <v>126837</v>
      </c>
    </row>
    <row r="77" spans="1:14" ht="13.5" customHeight="1" thickTop="1">
      <c r="A77" s="12"/>
      <c r="E77" s="14"/>
      <c r="G77" s="4"/>
      <c r="H77" s="4"/>
      <c r="I77" s="4"/>
      <c r="J77" s="4"/>
      <c r="K77" s="4"/>
      <c r="L77" s="4"/>
      <c r="M77" s="4"/>
    </row>
    <row r="78" spans="1:14">
      <c r="A78" s="12" t="s">
        <v>46</v>
      </c>
      <c r="E78" s="14"/>
      <c r="G78" s="6"/>
      <c r="H78" s="4"/>
      <c r="I78" s="6"/>
      <c r="J78" s="4"/>
      <c r="K78" s="4"/>
      <c r="L78" s="4"/>
      <c r="M78" s="4"/>
    </row>
    <row r="79" spans="1:14" ht="21.75" thickBot="1">
      <c r="A79" s="1" t="s">
        <v>113</v>
      </c>
      <c r="E79" s="14"/>
      <c r="G79" s="4">
        <f>G81-G80</f>
        <v>148711</v>
      </c>
      <c r="H79" s="4"/>
      <c r="I79" s="4">
        <f>I81-I80</f>
        <v>128496</v>
      </c>
      <c r="J79" s="4"/>
      <c r="K79" s="18">
        <f>K76</f>
        <v>146655</v>
      </c>
      <c r="L79" s="4"/>
      <c r="M79" s="18">
        <f>M76</f>
        <v>126837</v>
      </c>
    </row>
    <row r="80" spans="1:14" ht="21.75" thickTop="1">
      <c r="A80" s="1" t="s">
        <v>47</v>
      </c>
      <c r="E80" s="14"/>
      <c r="G80" s="4">
        <v>538</v>
      </c>
      <c r="H80" s="4"/>
      <c r="I80" s="4">
        <v>495</v>
      </c>
      <c r="J80" s="4"/>
      <c r="K80" s="4"/>
      <c r="L80" s="4"/>
      <c r="M80" s="4"/>
    </row>
    <row r="81" spans="1:13" ht="21.75" thickBot="1">
      <c r="G81" s="8">
        <f>SUM(G76)</f>
        <v>149249</v>
      </c>
      <c r="H81" s="4"/>
      <c r="I81" s="8">
        <f>SUM(I76)</f>
        <v>128991</v>
      </c>
      <c r="J81" s="4"/>
      <c r="K81" s="4"/>
      <c r="L81" s="4"/>
      <c r="M81" s="4"/>
    </row>
    <row r="82" spans="1:13" s="12" customFormat="1" ht="21.75" thickTop="1">
      <c r="A82" s="12" t="s">
        <v>121</v>
      </c>
      <c r="E82" s="14"/>
      <c r="F82" s="21"/>
      <c r="G82" s="22"/>
      <c r="H82" s="22"/>
      <c r="I82" s="22"/>
      <c r="J82" s="22"/>
      <c r="K82" s="22"/>
      <c r="L82" s="22"/>
      <c r="M82" s="22"/>
    </row>
    <row r="83" spans="1:13" s="12" customFormat="1">
      <c r="A83" s="1" t="s">
        <v>119</v>
      </c>
      <c r="E83" s="14"/>
      <c r="F83" s="21"/>
      <c r="G83" s="22"/>
      <c r="H83" s="22"/>
      <c r="I83" s="22"/>
      <c r="J83" s="22"/>
      <c r="K83" s="22"/>
      <c r="L83" s="22"/>
      <c r="M83" s="22"/>
    </row>
    <row r="84" spans="1:13" ht="21.75" thickBot="1">
      <c r="A84" s="1" t="s">
        <v>120</v>
      </c>
      <c r="G84" s="104">
        <f>G79/600734</f>
        <v>0.24754883192894026</v>
      </c>
      <c r="H84" s="105"/>
      <c r="I84" s="104">
        <v>0.21472030096465164</v>
      </c>
      <c r="J84" s="105"/>
      <c r="K84" s="104">
        <f>K79/600734</f>
        <v>0.24412635209593597</v>
      </c>
      <c r="L84" s="105"/>
      <c r="M84" s="104">
        <v>0.21113636182759452</v>
      </c>
    </row>
    <row r="85" spans="1:13" ht="13.5" customHeight="1" thickTop="1">
      <c r="G85" s="107"/>
      <c r="I85" s="107"/>
      <c r="L85" s="107"/>
      <c r="M85" s="107"/>
    </row>
    <row r="86" spans="1:13">
      <c r="A86" s="1" t="s">
        <v>24</v>
      </c>
      <c r="E86" s="1"/>
      <c r="F86" s="1"/>
      <c r="G86" s="1"/>
      <c r="I86" s="1"/>
    </row>
    <row r="87" spans="1:13">
      <c r="E87" s="1"/>
      <c r="F87" s="1"/>
      <c r="G87" s="1"/>
      <c r="I87" s="1"/>
    </row>
  </sheetData>
  <customSheetViews>
    <customSheetView guid="{023F4730-2179-4D0D-B719-7191D84F277B}" showPageBreaks="1" showGridLines="0" printArea="1" view="pageBreakPreview">
      <pane xSplit="6" ySplit="2" topLeftCell="G39" activePane="bottomRight" state="frozen"/>
      <selection pane="bottomRight" activeCell="K60" sqref="K60"/>
      <rowBreaks count="5" manualBreakCount="5">
        <brk id="44" max="12" man="1"/>
        <brk id="88" max="12" man="1"/>
        <brk id="132" max="12" man="1"/>
        <brk id="201" max="12" man="1"/>
        <brk id="246" max="12" man="1"/>
      </rowBreaks>
      <pageMargins left="0.98425196850393704" right="0.27559055118110237" top="0.70866141732283472" bottom="0.19685039370078741" header="0.19685039370078741" footer="0.19685039370078741"/>
      <pageSetup paperSize="9" scale="85" firstPageNumber="3" fitToHeight="6" orientation="portrait" useFirstPageNumber="1" r:id="rId1"/>
      <headerFooter alignWithMargins="0"/>
    </customSheetView>
  </customSheetViews>
  <mergeCells count="2">
    <mergeCell ref="A2:M2"/>
    <mergeCell ref="A45:M45"/>
  </mergeCells>
  <pageMargins left="0.98425196850393704" right="0.39370078740157499" top="0.39" bottom="0.18" header="0.196850393700787" footer="0.18"/>
  <pageSetup paperSize="9" scale="85" firstPageNumber="3" fitToHeight="6" orientation="portrait" useFirstPageNumber="1" r:id="rId2"/>
  <headerFooter alignWithMargins="0"/>
  <rowBreaks count="3" manualBreakCount="3">
    <brk id="43" max="16383" man="1"/>
    <brk id="111" max="12" man="1"/>
    <brk id="156" max="12" man="1"/>
  </rowBreaks>
  <customProperties>
    <customPr name="EpmWorksheetKeyString_GUID" r:id="rId3"/>
    <customPr name="FPMExcelClientCellBasedFunctionStatus" r:id="rId4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95"/>
  <sheetViews>
    <sheetView view="pageBreakPreview" topLeftCell="A13" zoomScale="85" zoomScaleNormal="91" zoomScaleSheetLayoutView="85" workbookViewId="0">
      <selection activeCell="E10" sqref="E10:E11"/>
    </sheetView>
  </sheetViews>
  <sheetFormatPr defaultColWidth="9.140625" defaultRowHeight="20.100000000000001" customHeight="1"/>
  <cols>
    <col min="1" max="1" width="2.7109375" style="61" customWidth="1"/>
    <col min="2" max="2" width="30.7109375" style="61" customWidth="1"/>
    <col min="3" max="3" width="7.7109375" style="61" customWidth="1"/>
    <col min="4" max="4" width="1.7109375" style="61" customWidth="1"/>
    <col min="5" max="5" width="15.7109375" style="61" customWidth="1"/>
    <col min="6" max="6" width="1.7109375" style="61" customWidth="1"/>
    <col min="7" max="7" width="15.7109375" style="61" customWidth="1"/>
    <col min="8" max="8" width="1.7109375" style="61" customWidth="1"/>
    <col min="9" max="9" width="15.7109375" style="61" customWidth="1"/>
    <col min="10" max="10" width="1.7109375" style="61" customWidth="1"/>
    <col min="11" max="11" width="15.7109375" style="61" customWidth="1"/>
    <col min="12" max="12" width="1.7109375" style="61" customWidth="1"/>
    <col min="13" max="13" width="15.7109375" style="61" customWidth="1"/>
    <col min="14" max="14" width="1.7109375" style="61" customWidth="1"/>
    <col min="15" max="15" width="15.7109375" style="61" customWidth="1"/>
    <col min="16" max="16" width="1.7109375" style="61" customWidth="1"/>
    <col min="17" max="17" width="15.7109375" style="61" customWidth="1"/>
    <col min="18" max="18" width="1.7109375" style="61" customWidth="1"/>
    <col min="19" max="19" width="15.7109375" style="61" customWidth="1"/>
    <col min="20" max="20" width="1.7109375" style="61" customWidth="1"/>
    <col min="21" max="16384" width="9.140625" style="61"/>
  </cols>
  <sheetData>
    <row r="1" spans="1:20" ht="20.100000000000001" customHeight="1">
      <c r="S1" s="62" t="s">
        <v>60</v>
      </c>
    </row>
    <row r="2" spans="1:20" ht="20.100000000000001" customHeight="1">
      <c r="A2" s="92" t="s">
        <v>67</v>
      </c>
      <c r="B2" s="92"/>
      <c r="C2" s="92"/>
      <c r="D2" s="92"/>
      <c r="E2" s="93"/>
      <c r="F2" s="93"/>
      <c r="G2" s="94"/>
      <c r="H2" s="94"/>
      <c r="I2" s="94"/>
      <c r="J2" s="94"/>
      <c r="L2" s="95"/>
      <c r="M2" s="67"/>
      <c r="N2" s="67"/>
      <c r="P2" s="67"/>
      <c r="R2" s="67"/>
      <c r="S2" s="68"/>
    </row>
    <row r="3" spans="1:20" ht="20.100000000000001" customHeight="1">
      <c r="A3" s="92" t="s">
        <v>156</v>
      </c>
      <c r="B3" s="92"/>
      <c r="C3" s="92"/>
      <c r="D3" s="92"/>
      <c r="E3" s="92"/>
      <c r="F3" s="92"/>
      <c r="G3" s="93"/>
      <c r="H3" s="96" t="s">
        <v>64</v>
      </c>
      <c r="I3" s="93"/>
      <c r="J3" s="96" t="s">
        <v>64</v>
      </c>
      <c r="L3" s="95"/>
      <c r="M3" s="67"/>
      <c r="N3" s="67"/>
      <c r="P3" s="67"/>
      <c r="R3" s="67"/>
      <c r="S3" s="68"/>
    </row>
    <row r="4" spans="1:20" ht="20.100000000000001" customHeight="1">
      <c r="A4" s="92" t="s">
        <v>149</v>
      </c>
      <c r="B4" s="92"/>
      <c r="C4" s="92"/>
      <c r="D4" s="92"/>
      <c r="E4" s="93"/>
      <c r="F4" s="93"/>
      <c r="G4" s="93"/>
      <c r="H4" s="93"/>
      <c r="I4" s="93"/>
      <c r="J4" s="93"/>
      <c r="K4" s="67"/>
      <c r="L4" s="67"/>
      <c r="M4" s="67"/>
      <c r="N4" s="67"/>
      <c r="P4" s="67"/>
      <c r="R4" s="67"/>
    </row>
    <row r="5" spans="1:20" ht="20.100000000000001" customHeight="1">
      <c r="A5" s="70"/>
      <c r="B5" s="70"/>
      <c r="C5" s="70"/>
      <c r="D5" s="70"/>
      <c r="E5" s="70"/>
      <c r="F5" s="70"/>
      <c r="S5" s="60" t="s">
        <v>53</v>
      </c>
    </row>
    <row r="6" spans="1:20" ht="20.100000000000001" customHeight="1">
      <c r="A6" s="70"/>
      <c r="B6" s="70"/>
      <c r="C6" s="70"/>
      <c r="D6" s="70"/>
      <c r="E6" s="116" t="s">
        <v>23</v>
      </c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71"/>
    </row>
    <row r="7" spans="1:20" ht="20.100000000000001" customHeight="1">
      <c r="A7" s="70"/>
      <c r="B7" s="70"/>
      <c r="C7" s="70"/>
      <c r="D7" s="70"/>
      <c r="E7" s="117" t="s">
        <v>40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70"/>
      <c r="Q7" s="70"/>
      <c r="R7" s="70"/>
      <c r="S7" s="70"/>
      <c r="T7" s="71"/>
    </row>
    <row r="8" spans="1:20" ht="20.100000000000001" customHeight="1">
      <c r="A8" s="70"/>
      <c r="B8" s="70"/>
      <c r="C8" s="70"/>
      <c r="I8" s="97" t="s">
        <v>128</v>
      </c>
      <c r="K8" s="116" t="s">
        <v>34</v>
      </c>
      <c r="L8" s="116"/>
      <c r="M8" s="116"/>
      <c r="N8" s="70"/>
      <c r="Q8" s="70" t="s">
        <v>95</v>
      </c>
      <c r="R8" s="70"/>
      <c r="S8" s="70"/>
      <c r="T8" s="71"/>
    </row>
    <row r="9" spans="1:20" ht="20.100000000000001" customHeight="1">
      <c r="A9" s="70"/>
      <c r="B9" s="70"/>
      <c r="C9" s="70"/>
      <c r="I9" s="97" t="s">
        <v>129</v>
      </c>
      <c r="K9" s="70" t="s">
        <v>85</v>
      </c>
      <c r="L9" s="70"/>
      <c r="M9" s="70"/>
      <c r="N9" s="70"/>
      <c r="O9" s="70" t="s">
        <v>83</v>
      </c>
      <c r="P9" s="70"/>
      <c r="Q9" s="70" t="s">
        <v>123</v>
      </c>
      <c r="R9" s="70"/>
      <c r="S9" s="70"/>
      <c r="T9" s="71"/>
    </row>
    <row r="10" spans="1:20" ht="20.100000000000001" customHeight="1">
      <c r="A10" s="70"/>
      <c r="B10" s="70"/>
      <c r="C10" s="70"/>
      <c r="E10" s="70" t="s">
        <v>169</v>
      </c>
      <c r="F10" s="70"/>
      <c r="G10" s="70" t="s">
        <v>59</v>
      </c>
      <c r="H10" s="70"/>
      <c r="I10" s="97" t="s">
        <v>130</v>
      </c>
      <c r="J10" s="70"/>
      <c r="K10" s="70" t="s">
        <v>86</v>
      </c>
      <c r="L10" s="70"/>
      <c r="M10" s="70"/>
      <c r="N10" s="70"/>
      <c r="O10" s="70" t="s">
        <v>52</v>
      </c>
      <c r="P10" s="70"/>
      <c r="Q10" s="70" t="s">
        <v>124</v>
      </c>
      <c r="R10" s="70"/>
      <c r="S10" s="70" t="s">
        <v>83</v>
      </c>
      <c r="T10" s="71"/>
    </row>
    <row r="11" spans="1:20" ht="20.100000000000001" customHeight="1">
      <c r="A11" s="70"/>
      <c r="B11" s="70"/>
      <c r="C11" s="98"/>
      <c r="D11" s="70"/>
      <c r="E11" s="73" t="s">
        <v>170</v>
      </c>
      <c r="F11" s="70"/>
      <c r="G11" s="73" t="s">
        <v>82</v>
      </c>
      <c r="H11" s="70"/>
      <c r="I11" s="99" t="s">
        <v>131</v>
      </c>
      <c r="J11" s="70"/>
      <c r="K11" s="73" t="s">
        <v>81</v>
      </c>
      <c r="L11" s="70"/>
      <c r="M11" s="73" t="s">
        <v>28</v>
      </c>
      <c r="N11" s="74"/>
      <c r="O11" s="73" t="s">
        <v>93</v>
      </c>
      <c r="P11" s="74"/>
      <c r="Q11" s="73" t="s">
        <v>94</v>
      </c>
      <c r="R11" s="74"/>
      <c r="S11" s="73" t="s">
        <v>52</v>
      </c>
      <c r="T11" s="75"/>
    </row>
    <row r="12" spans="1:20" ht="20.100000000000001" customHeight="1">
      <c r="A12" s="76" t="s">
        <v>126</v>
      </c>
      <c r="B12" s="77"/>
      <c r="C12" s="70"/>
      <c r="D12" s="70"/>
      <c r="E12" s="78">
        <v>300367</v>
      </c>
      <c r="F12" s="78"/>
      <c r="G12" s="78">
        <v>225541</v>
      </c>
      <c r="H12" s="78"/>
      <c r="I12" s="78">
        <v>-7746</v>
      </c>
      <c r="J12" s="78"/>
      <c r="K12" s="78">
        <v>28850</v>
      </c>
      <c r="L12" s="78"/>
      <c r="M12" s="78">
        <v>205755</v>
      </c>
      <c r="N12" s="78"/>
      <c r="O12" s="78">
        <f>SUM(E12:M12)</f>
        <v>752767</v>
      </c>
      <c r="P12" s="78"/>
      <c r="Q12" s="78">
        <v>67864</v>
      </c>
      <c r="R12" s="78"/>
      <c r="S12" s="78">
        <f>SUM(O12:Q12)</f>
        <v>820631</v>
      </c>
      <c r="T12" s="75"/>
    </row>
    <row r="13" spans="1:20" ht="20.100000000000001" customHeight="1">
      <c r="A13" s="79" t="s">
        <v>54</v>
      </c>
      <c r="B13" s="100"/>
      <c r="C13" s="70"/>
      <c r="D13" s="70"/>
      <c r="E13" s="78">
        <v>0</v>
      </c>
      <c r="F13" s="78"/>
      <c r="G13" s="78">
        <v>0</v>
      </c>
      <c r="H13" s="78"/>
      <c r="I13" s="78">
        <v>0</v>
      </c>
      <c r="J13" s="78"/>
      <c r="K13" s="78">
        <v>0</v>
      </c>
      <c r="L13" s="78"/>
      <c r="M13" s="78">
        <v>128496</v>
      </c>
      <c r="N13" s="78"/>
      <c r="O13" s="78">
        <f>SUM(E13:M13)</f>
        <v>128496</v>
      </c>
      <c r="P13" s="78"/>
      <c r="Q13" s="78">
        <v>495</v>
      </c>
      <c r="R13" s="78"/>
      <c r="S13" s="78">
        <f t="shared" ref="S13:S14" si="0">SUM(O13:Q13)</f>
        <v>128991</v>
      </c>
      <c r="T13" s="75"/>
    </row>
    <row r="14" spans="1:20" ht="20.100000000000001" customHeight="1">
      <c r="A14" s="79" t="s">
        <v>92</v>
      </c>
      <c r="B14" s="100"/>
      <c r="C14" s="70"/>
      <c r="D14" s="70"/>
      <c r="E14" s="80">
        <v>0</v>
      </c>
      <c r="F14" s="78"/>
      <c r="G14" s="80">
        <v>0</v>
      </c>
      <c r="H14" s="78"/>
      <c r="I14" s="80">
        <v>0</v>
      </c>
      <c r="J14" s="78"/>
      <c r="K14" s="80">
        <v>0</v>
      </c>
      <c r="L14" s="78"/>
      <c r="M14" s="80">
        <v>0</v>
      </c>
      <c r="N14" s="78"/>
      <c r="O14" s="80">
        <f>SUM(E14:M14)</f>
        <v>0</v>
      </c>
      <c r="P14" s="78"/>
      <c r="Q14" s="80">
        <v>0</v>
      </c>
      <c r="R14" s="78"/>
      <c r="S14" s="80">
        <f t="shared" si="0"/>
        <v>0</v>
      </c>
      <c r="T14" s="75"/>
    </row>
    <row r="15" spans="1:20" ht="20.100000000000001" customHeight="1">
      <c r="A15" s="61" t="s">
        <v>114</v>
      </c>
      <c r="C15" s="70"/>
      <c r="D15" s="70"/>
      <c r="E15" s="81">
        <f>SUM(E13:E14)</f>
        <v>0</v>
      </c>
      <c r="F15" s="78"/>
      <c r="G15" s="81">
        <f>SUM(G13:G14)</f>
        <v>0</v>
      </c>
      <c r="H15" s="78"/>
      <c r="I15" s="81">
        <f>SUM(I13:I14)</f>
        <v>0</v>
      </c>
      <c r="J15" s="78"/>
      <c r="K15" s="81">
        <f>SUM(K13:K14)</f>
        <v>0</v>
      </c>
      <c r="L15" s="78"/>
      <c r="M15" s="81">
        <f>SUM(M13:M14)</f>
        <v>128496</v>
      </c>
      <c r="N15" s="78"/>
      <c r="O15" s="81">
        <f>SUM(O13:O14)</f>
        <v>128496</v>
      </c>
      <c r="P15" s="78"/>
      <c r="Q15" s="81">
        <f>SUM(Q13:Q14)</f>
        <v>495</v>
      </c>
      <c r="R15" s="78"/>
      <c r="S15" s="81">
        <f>SUM(S13:S14)</f>
        <v>128991</v>
      </c>
      <c r="T15" s="75"/>
    </row>
    <row r="16" spans="1:20" ht="20.100000000000001" customHeight="1">
      <c r="A16" s="61" t="s">
        <v>160</v>
      </c>
      <c r="D16" s="82"/>
      <c r="E16" s="78">
        <v>0</v>
      </c>
      <c r="F16" s="78"/>
      <c r="G16" s="78">
        <v>0</v>
      </c>
      <c r="H16" s="78"/>
      <c r="I16" s="78">
        <v>0</v>
      </c>
      <c r="J16" s="78"/>
      <c r="K16" s="78">
        <v>0</v>
      </c>
      <c r="L16" s="78"/>
      <c r="M16" s="78">
        <v>-120147</v>
      </c>
      <c r="N16" s="83"/>
      <c r="O16" s="78">
        <v>-120147</v>
      </c>
      <c r="P16" s="78"/>
      <c r="Q16" s="78">
        <v>0</v>
      </c>
      <c r="R16" s="78"/>
      <c r="S16" s="78">
        <f>SUM(O16:Q16)</f>
        <v>-120147</v>
      </c>
    </row>
    <row r="17" spans="1:20" ht="20.100000000000001" customHeight="1" thickBot="1">
      <c r="A17" s="84" t="s">
        <v>144</v>
      </c>
      <c r="B17" s="84"/>
      <c r="C17" s="101"/>
      <c r="D17" s="84"/>
      <c r="E17" s="102">
        <f>SUM(E12:E16)-E15</f>
        <v>300367</v>
      </c>
      <c r="F17" s="103"/>
      <c r="G17" s="102">
        <f>SUM(G12:G16)-G15</f>
        <v>225541</v>
      </c>
      <c r="H17" s="103"/>
      <c r="I17" s="102">
        <f>SUM(I12:I16)-I15</f>
        <v>-7746</v>
      </c>
      <c r="J17" s="103"/>
      <c r="K17" s="102">
        <f>SUM(K12:K16)-K15</f>
        <v>28850</v>
      </c>
      <c r="L17" s="78"/>
      <c r="M17" s="102">
        <f>SUM(M12:M16)-M15</f>
        <v>214104</v>
      </c>
      <c r="N17" s="78"/>
      <c r="O17" s="102">
        <f>SUM(O12:O16)-O15</f>
        <v>761116</v>
      </c>
      <c r="P17" s="78"/>
      <c r="Q17" s="102">
        <f>SUM(Q12:Q16)-Q15</f>
        <v>68359</v>
      </c>
      <c r="R17" s="78"/>
      <c r="S17" s="102">
        <f>SUM(S12:S16)-S15</f>
        <v>829475</v>
      </c>
      <c r="T17" s="75"/>
    </row>
    <row r="18" spans="1:20" ht="9.75" customHeight="1" thickTop="1">
      <c r="A18" s="84"/>
      <c r="B18" s="84"/>
      <c r="C18" s="84"/>
      <c r="D18" s="84"/>
      <c r="E18" s="78"/>
      <c r="F18" s="35"/>
      <c r="G18" s="78"/>
      <c r="H18" s="35"/>
      <c r="I18" s="78"/>
      <c r="J18" s="35"/>
      <c r="K18" s="78"/>
      <c r="L18" s="35"/>
      <c r="M18" s="78"/>
      <c r="N18" s="35"/>
      <c r="O18" s="78"/>
      <c r="P18" s="35"/>
      <c r="Q18" s="78"/>
      <c r="R18" s="35"/>
      <c r="S18" s="78"/>
      <c r="T18" s="75"/>
    </row>
    <row r="19" spans="1:20" ht="20.100000000000001" customHeight="1">
      <c r="A19" s="76" t="s">
        <v>151</v>
      </c>
      <c r="D19" s="82"/>
      <c r="E19" s="78">
        <v>300367</v>
      </c>
      <c r="F19" s="78"/>
      <c r="G19" s="78">
        <v>225541</v>
      </c>
      <c r="H19" s="78"/>
      <c r="I19" s="78">
        <v>-7746</v>
      </c>
      <c r="J19" s="78"/>
      <c r="K19" s="78">
        <v>33000</v>
      </c>
      <c r="L19" s="78"/>
      <c r="M19" s="78">
        <v>282884</v>
      </c>
      <c r="N19" s="78"/>
      <c r="O19" s="78">
        <f>SUM(E19:M19)</f>
        <v>834046</v>
      </c>
      <c r="P19" s="78"/>
      <c r="Q19" s="81">
        <v>68194</v>
      </c>
      <c r="R19" s="78"/>
      <c r="S19" s="78">
        <f>SUM(O19:Q19)</f>
        <v>902240</v>
      </c>
    </row>
    <row r="20" spans="1:20" ht="20.100000000000001" customHeight="1">
      <c r="A20" s="79" t="s">
        <v>54</v>
      </c>
      <c r="B20" s="100"/>
      <c r="C20" s="70"/>
      <c r="D20" s="70"/>
      <c r="E20" s="78">
        <v>0</v>
      </c>
      <c r="F20" s="78"/>
      <c r="G20" s="78">
        <v>0</v>
      </c>
      <c r="H20" s="78"/>
      <c r="I20" s="78">
        <v>0</v>
      </c>
      <c r="J20" s="78"/>
      <c r="K20" s="78">
        <v>0</v>
      </c>
      <c r="L20" s="78"/>
      <c r="M20" s="78">
        <f>'PL-T'!G79</f>
        <v>148711</v>
      </c>
      <c r="N20" s="78"/>
      <c r="O20" s="78">
        <f>SUM(E20:M20)</f>
        <v>148711</v>
      </c>
      <c r="P20" s="78"/>
      <c r="Q20" s="78">
        <f>'PL-T'!G80</f>
        <v>538</v>
      </c>
      <c r="R20" s="78"/>
      <c r="S20" s="78">
        <f t="shared" ref="S20:S21" si="1">SUM(O20:Q20)</f>
        <v>149249</v>
      </c>
      <c r="T20" s="75"/>
    </row>
    <row r="21" spans="1:20" ht="20.100000000000001" customHeight="1">
      <c r="A21" s="79" t="s">
        <v>92</v>
      </c>
      <c r="B21" s="100"/>
      <c r="C21" s="70"/>
      <c r="D21" s="70"/>
      <c r="E21" s="80">
        <v>0</v>
      </c>
      <c r="F21" s="78"/>
      <c r="G21" s="80">
        <v>0</v>
      </c>
      <c r="H21" s="78"/>
      <c r="I21" s="80">
        <v>0</v>
      </c>
      <c r="J21" s="78"/>
      <c r="K21" s="80">
        <v>0</v>
      </c>
      <c r="L21" s="78"/>
      <c r="M21" s="80">
        <v>0</v>
      </c>
      <c r="N21" s="78"/>
      <c r="O21" s="80">
        <f>SUM(E21:M21)</f>
        <v>0</v>
      </c>
      <c r="P21" s="78"/>
      <c r="Q21" s="80">
        <v>0</v>
      </c>
      <c r="R21" s="78"/>
      <c r="S21" s="80">
        <f t="shared" si="1"/>
        <v>0</v>
      </c>
      <c r="T21" s="75"/>
    </row>
    <row r="22" spans="1:20" ht="20.100000000000001" customHeight="1">
      <c r="A22" s="61" t="s">
        <v>114</v>
      </c>
      <c r="C22" s="70"/>
      <c r="D22" s="70"/>
      <c r="E22" s="81">
        <f>SUM(E20:E21)</f>
        <v>0</v>
      </c>
      <c r="F22" s="78"/>
      <c r="G22" s="81">
        <f>SUM(G20:G21)</f>
        <v>0</v>
      </c>
      <c r="H22" s="78"/>
      <c r="I22" s="81">
        <f>SUM(I20:I21)</f>
        <v>0</v>
      </c>
      <c r="J22" s="78"/>
      <c r="K22" s="81">
        <f>SUM(K20:K21)</f>
        <v>0</v>
      </c>
      <c r="L22" s="78"/>
      <c r="M22" s="81">
        <f>SUM(M20:M21)</f>
        <v>148711</v>
      </c>
      <c r="N22" s="78"/>
      <c r="O22" s="81">
        <f>SUM(O20:O21)</f>
        <v>148711</v>
      </c>
      <c r="P22" s="78"/>
      <c r="Q22" s="81">
        <f>SUM(Q20:Q21)</f>
        <v>538</v>
      </c>
      <c r="R22" s="78"/>
      <c r="S22" s="81">
        <f>SUM(S20:S21)</f>
        <v>149249</v>
      </c>
      <c r="T22" s="75"/>
    </row>
    <row r="23" spans="1:20" ht="20.100000000000001" customHeight="1">
      <c r="A23" s="61" t="s">
        <v>160</v>
      </c>
      <c r="D23" s="82"/>
      <c r="E23" s="78">
        <v>0</v>
      </c>
      <c r="F23" s="78"/>
      <c r="G23" s="78">
        <v>0</v>
      </c>
      <c r="H23" s="78"/>
      <c r="I23" s="78">
        <v>0</v>
      </c>
      <c r="J23" s="78"/>
      <c r="K23" s="78">
        <v>0</v>
      </c>
      <c r="L23" s="78"/>
      <c r="M23" s="78">
        <v>-180221</v>
      </c>
      <c r="N23" s="83"/>
      <c r="O23" s="80">
        <f>SUM(E23:M23)</f>
        <v>-180221</v>
      </c>
      <c r="P23" s="78"/>
      <c r="Q23" s="78">
        <v>0</v>
      </c>
      <c r="R23" s="78"/>
      <c r="S23" s="78">
        <f>SUM(O23:Q23)</f>
        <v>-180221</v>
      </c>
    </row>
    <row r="24" spans="1:20" ht="20.100000000000001" customHeight="1" thickBot="1">
      <c r="A24" s="84" t="s">
        <v>152</v>
      </c>
      <c r="E24" s="102">
        <f>SUM(E19:E23)-E22</f>
        <v>300367</v>
      </c>
      <c r="F24" s="103"/>
      <c r="G24" s="102">
        <f>SUM(G19:G23)-G22</f>
        <v>225541</v>
      </c>
      <c r="H24" s="103"/>
      <c r="I24" s="102">
        <f>SUM(I19:I23)-I22</f>
        <v>-7746</v>
      </c>
      <c r="J24" s="103"/>
      <c r="K24" s="102">
        <f>SUM(K19:K23)-K22</f>
        <v>33000</v>
      </c>
      <c r="L24" s="78"/>
      <c r="M24" s="102">
        <f>SUM(M19:M23)-M22</f>
        <v>251374</v>
      </c>
      <c r="N24" s="78"/>
      <c r="O24" s="102">
        <f>SUM(O19:O23)-O22</f>
        <v>802536</v>
      </c>
      <c r="P24" s="78"/>
      <c r="Q24" s="102">
        <f>SUM(Q19:Q23)-Q22</f>
        <v>68732</v>
      </c>
      <c r="R24" s="78"/>
      <c r="S24" s="102">
        <f>SUM(S19:S23)-S22</f>
        <v>871268</v>
      </c>
    </row>
    <row r="25" spans="1:20" ht="9.75" customHeight="1" thickTop="1">
      <c r="S25" s="103"/>
    </row>
    <row r="26" spans="1:20" ht="20.100000000000001" customHeight="1">
      <c r="A26" s="1" t="s">
        <v>24</v>
      </c>
    </row>
    <row r="36" spans="12:13" ht="20.100000000000001" customHeight="1">
      <c r="L36" s="91"/>
    </row>
    <row r="41" spans="12:13" ht="20.100000000000001" customHeight="1">
      <c r="M41" s="67"/>
    </row>
    <row r="80" spans="13:13" ht="20.100000000000001" customHeight="1">
      <c r="M80" s="67"/>
    </row>
    <row r="95" spans="16:16" ht="20.100000000000001" customHeight="1">
      <c r="P95" s="91"/>
    </row>
  </sheetData>
  <mergeCells count="3">
    <mergeCell ref="E6:S6"/>
    <mergeCell ref="K8:M8"/>
    <mergeCell ref="E7:O7"/>
  </mergeCells>
  <printOptions horizontalCentered="1"/>
  <pageMargins left="0.39370078740157499" right="0.196850393700787" top="0.59055118110236204" bottom="0" header="0.39370078740157499" footer="0.15748031496063"/>
  <pageSetup paperSize="9" scale="90" firstPageNumber="8" fitToHeight="2" orientation="landscape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1"/>
  <sheetViews>
    <sheetView view="pageBreakPreview" zoomScale="85" zoomScaleNormal="110" zoomScaleSheetLayoutView="85" workbookViewId="0">
      <selection activeCell="E9" sqref="E9:E10"/>
    </sheetView>
  </sheetViews>
  <sheetFormatPr defaultColWidth="9.140625" defaultRowHeight="21.95" customHeight="1"/>
  <cols>
    <col min="1" max="1" width="2.7109375" style="61" customWidth="1"/>
    <col min="2" max="2" width="44.85546875" style="61" customWidth="1"/>
    <col min="3" max="3" width="10.7109375" style="61" customWidth="1"/>
    <col min="4" max="4" width="1.7109375" style="61" customWidth="1"/>
    <col min="5" max="5" width="15.7109375" style="61" customWidth="1"/>
    <col min="6" max="6" width="1.7109375" style="61" customWidth="1"/>
    <col min="7" max="7" width="15.7109375" style="61" customWidth="1"/>
    <col min="8" max="8" width="1.7109375" style="61" customWidth="1"/>
    <col min="9" max="9" width="15.7109375" style="61" customWidth="1"/>
    <col min="10" max="10" width="1.7109375" style="61" customWidth="1"/>
    <col min="11" max="11" width="15.7109375" style="61" customWidth="1"/>
    <col min="12" max="12" width="1.7109375" style="61" customWidth="1"/>
    <col min="13" max="13" width="15.7109375" style="61" customWidth="1"/>
    <col min="14" max="14" width="1.7109375" style="61" customWidth="1"/>
    <col min="15" max="16384" width="9.140625" style="61"/>
  </cols>
  <sheetData>
    <row r="1" spans="1:14" ht="21.95" customHeight="1">
      <c r="M1" s="62" t="s">
        <v>60</v>
      </c>
    </row>
    <row r="2" spans="1:14" ht="21.95" customHeight="1">
      <c r="A2" s="63" t="s">
        <v>67</v>
      </c>
      <c r="B2" s="63"/>
      <c r="C2" s="63"/>
      <c r="D2" s="63"/>
      <c r="E2" s="64"/>
      <c r="F2" s="64"/>
      <c r="G2" s="65"/>
      <c r="H2" s="65"/>
      <c r="J2" s="66"/>
      <c r="K2" s="67"/>
      <c r="L2" s="67"/>
      <c r="M2" s="68"/>
    </row>
    <row r="3" spans="1:14" ht="21.95" customHeight="1">
      <c r="A3" s="63" t="s">
        <v>157</v>
      </c>
      <c r="B3" s="63"/>
      <c r="C3" s="63"/>
      <c r="D3" s="63"/>
      <c r="E3" s="64"/>
      <c r="F3" s="64"/>
      <c r="G3" s="65"/>
      <c r="H3" s="65"/>
      <c r="J3" s="66"/>
      <c r="K3" s="67"/>
      <c r="L3" s="67"/>
      <c r="M3" s="68"/>
    </row>
    <row r="4" spans="1:14" ht="21.95" customHeight="1">
      <c r="A4" s="59" t="s">
        <v>149</v>
      </c>
      <c r="B4" s="63"/>
      <c r="C4" s="63"/>
      <c r="D4" s="63"/>
      <c r="E4" s="63"/>
      <c r="F4" s="63"/>
      <c r="G4" s="64"/>
      <c r="H4" s="69" t="s">
        <v>64</v>
      </c>
      <c r="J4" s="66"/>
      <c r="K4" s="67"/>
      <c r="L4" s="67"/>
    </row>
    <row r="5" spans="1:14" ht="21.95" customHeight="1">
      <c r="A5" s="70"/>
      <c r="B5" s="70"/>
      <c r="C5" s="70"/>
      <c r="D5" s="70"/>
      <c r="E5" s="70"/>
      <c r="F5" s="70"/>
      <c r="M5" s="60" t="s">
        <v>53</v>
      </c>
    </row>
    <row r="6" spans="1:14" ht="21.95" customHeight="1">
      <c r="A6" s="70"/>
      <c r="B6" s="70"/>
      <c r="C6" s="70"/>
      <c r="D6" s="70"/>
      <c r="E6" s="116" t="s">
        <v>30</v>
      </c>
      <c r="F6" s="116"/>
      <c r="G6" s="116"/>
      <c r="H6" s="116"/>
      <c r="I6" s="116"/>
      <c r="J6" s="116"/>
      <c r="K6" s="116"/>
      <c r="L6" s="116"/>
      <c r="M6" s="116"/>
      <c r="N6" s="71"/>
    </row>
    <row r="7" spans="1:14" ht="21.95" customHeight="1">
      <c r="A7" s="70"/>
      <c r="B7" s="70"/>
      <c r="C7" s="70"/>
      <c r="I7" s="116" t="s">
        <v>34</v>
      </c>
      <c r="J7" s="116"/>
      <c r="K7" s="116"/>
      <c r="L7" s="70"/>
      <c r="M7" s="70"/>
      <c r="N7" s="71"/>
    </row>
    <row r="8" spans="1:14" ht="21.95" customHeight="1">
      <c r="A8" s="70"/>
      <c r="B8" s="70"/>
      <c r="C8" s="70"/>
      <c r="I8" s="70" t="s">
        <v>85</v>
      </c>
      <c r="J8" s="70"/>
      <c r="K8" s="70"/>
      <c r="L8" s="70"/>
      <c r="M8" s="70"/>
      <c r="N8" s="71"/>
    </row>
    <row r="9" spans="1:14" ht="21.95" customHeight="1">
      <c r="A9" s="70"/>
      <c r="B9" s="70"/>
      <c r="C9" s="70"/>
      <c r="E9" s="70" t="s">
        <v>169</v>
      </c>
      <c r="F9" s="70"/>
      <c r="G9" s="70" t="s">
        <v>59</v>
      </c>
      <c r="H9" s="70"/>
      <c r="I9" s="70" t="s">
        <v>86</v>
      </c>
      <c r="J9" s="70"/>
      <c r="K9" s="70"/>
      <c r="L9" s="70"/>
      <c r="M9" s="70" t="s">
        <v>83</v>
      </c>
      <c r="N9" s="71"/>
    </row>
    <row r="10" spans="1:14" ht="21.95" customHeight="1">
      <c r="A10" s="70"/>
      <c r="B10" s="70"/>
      <c r="C10" s="72"/>
      <c r="D10" s="70"/>
      <c r="E10" s="73" t="s">
        <v>170</v>
      </c>
      <c r="F10" s="70"/>
      <c r="G10" s="73" t="s">
        <v>82</v>
      </c>
      <c r="H10" s="70"/>
      <c r="I10" s="73" t="s">
        <v>81</v>
      </c>
      <c r="J10" s="70"/>
      <c r="K10" s="73" t="s">
        <v>28</v>
      </c>
      <c r="L10" s="74"/>
      <c r="M10" s="73" t="s">
        <v>52</v>
      </c>
      <c r="N10" s="75"/>
    </row>
    <row r="11" spans="1:14" ht="21.95" customHeight="1">
      <c r="A11" s="76" t="s">
        <v>126</v>
      </c>
      <c r="B11" s="77"/>
      <c r="C11" s="70"/>
      <c r="D11" s="70"/>
      <c r="E11" s="78">
        <v>300367</v>
      </c>
      <c r="F11" s="78"/>
      <c r="G11" s="78">
        <v>225541</v>
      </c>
      <c r="H11" s="78"/>
      <c r="I11" s="78">
        <v>28850</v>
      </c>
      <c r="J11" s="78"/>
      <c r="K11" s="78">
        <v>272649</v>
      </c>
      <c r="L11" s="78"/>
      <c r="M11" s="78">
        <f>SUM(E11:K11)</f>
        <v>827407</v>
      </c>
      <c r="N11" s="75"/>
    </row>
    <row r="12" spans="1:14" ht="21.95" customHeight="1">
      <c r="A12" s="79" t="s">
        <v>54</v>
      </c>
      <c r="B12" s="77"/>
      <c r="C12" s="70"/>
      <c r="D12" s="70"/>
      <c r="E12" s="78">
        <v>0</v>
      </c>
      <c r="F12" s="78"/>
      <c r="G12" s="78">
        <v>0</v>
      </c>
      <c r="H12" s="78"/>
      <c r="I12" s="78">
        <v>0</v>
      </c>
      <c r="J12" s="78"/>
      <c r="K12" s="78">
        <v>126837</v>
      </c>
      <c r="L12" s="78"/>
      <c r="M12" s="78">
        <f t="shared" ref="M12:M13" si="0">SUM(E12:K12)</f>
        <v>126837</v>
      </c>
      <c r="N12" s="75"/>
    </row>
    <row r="13" spans="1:14" ht="21.95" customHeight="1">
      <c r="A13" s="79" t="s">
        <v>92</v>
      </c>
      <c r="B13" s="77"/>
      <c r="C13" s="70"/>
      <c r="D13" s="70"/>
      <c r="E13" s="80">
        <v>0</v>
      </c>
      <c r="F13" s="78"/>
      <c r="G13" s="80">
        <v>0</v>
      </c>
      <c r="H13" s="78"/>
      <c r="I13" s="80">
        <v>0</v>
      </c>
      <c r="J13" s="78"/>
      <c r="K13" s="80">
        <v>0</v>
      </c>
      <c r="L13" s="78"/>
      <c r="M13" s="80">
        <f t="shared" si="0"/>
        <v>0</v>
      </c>
      <c r="N13" s="75"/>
    </row>
    <row r="14" spans="1:14" ht="21.95" customHeight="1">
      <c r="A14" s="61" t="s">
        <v>114</v>
      </c>
      <c r="C14" s="70"/>
      <c r="D14" s="70"/>
      <c r="E14" s="81">
        <f>SUM(E12:E13)</f>
        <v>0</v>
      </c>
      <c r="F14" s="78"/>
      <c r="G14" s="81">
        <f>SUM(G12:G13)</f>
        <v>0</v>
      </c>
      <c r="H14" s="78"/>
      <c r="I14" s="81">
        <f>SUM(I12:I13)</f>
        <v>0</v>
      </c>
      <c r="J14" s="78"/>
      <c r="K14" s="81">
        <f>SUM(K12:K13)</f>
        <v>126837</v>
      </c>
      <c r="L14" s="78"/>
      <c r="M14" s="81">
        <f>SUM(M12:M13)</f>
        <v>126837</v>
      </c>
      <c r="N14" s="75"/>
    </row>
    <row r="15" spans="1:14" ht="21.95" customHeight="1">
      <c r="A15" s="61" t="s">
        <v>160</v>
      </c>
      <c r="D15" s="82"/>
      <c r="E15" s="87">
        <v>0</v>
      </c>
      <c r="F15" s="78"/>
      <c r="G15" s="87">
        <v>0</v>
      </c>
      <c r="H15" s="78"/>
      <c r="I15" s="87">
        <v>0</v>
      </c>
      <c r="J15" s="78"/>
      <c r="K15" s="54">
        <v>-120147</v>
      </c>
      <c r="L15" s="78"/>
      <c r="M15" s="80">
        <f t="shared" ref="M15" si="1">SUM(E15:K15)</f>
        <v>-120147</v>
      </c>
      <c r="N15" s="75"/>
    </row>
    <row r="16" spans="1:14" ht="21.95" customHeight="1" thickBot="1">
      <c r="A16" s="84" t="s">
        <v>144</v>
      </c>
      <c r="B16" s="84"/>
      <c r="C16" s="84"/>
      <c r="D16" s="84"/>
      <c r="E16" s="85">
        <f>SUM(E11:E15)-E14</f>
        <v>300367</v>
      </c>
      <c r="F16" s="35"/>
      <c r="G16" s="85">
        <f>SUM(G11:G15)-G14</f>
        <v>225541</v>
      </c>
      <c r="H16" s="35"/>
      <c r="I16" s="85">
        <f>SUM(I11:I15)-I14</f>
        <v>28850</v>
      </c>
      <c r="J16" s="35"/>
      <c r="K16" s="85">
        <f>SUM(K11:K15)-K14</f>
        <v>279339</v>
      </c>
      <c r="L16" s="35"/>
      <c r="M16" s="85">
        <f>SUM(M11:M15)-M14</f>
        <v>834097</v>
      </c>
      <c r="N16" s="75"/>
    </row>
    <row r="17" spans="1:14" ht="21.95" customHeight="1" thickTop="1">
      <c r="A17" s="70"/>
      <c r="B17" s="70"/>
      <c r="C17" s="70"/>
      <c r="D17" s="70"/>
      <c r="E17" s="86"/>
      <c r="F17" s="86"/>
      <c r="G17" s="86"/>
      <c r="H17" s="86"/>
      <c r="I17" s="86"/>
      <c r="J17" s="86"/>
      <c r="K17" s="86"/>
      <c r="L17" s="86"/>
      <c r="M17" s="86"/>
      <c r="N17" s="75"/>
    </row>
    <row r="18" spans="1:14" ht="21.95" customHeight="1">
      <c r="A18" s="76" t="s">
        <v>151</v>
      </c>
      <c r="B18" s="77"/>
      <c r="C18" s="76"/>
      <c r="D18" s="82"/>
      <c r="E18" s="78">
        <v>300367</v>
      </c>
      <c r="F18" s="78"/>
      <c r="G18" s="78">
        <v>225541</v>
      </c>
      <c r="H18" s="78"/>
      <c r="I18" s="78">
        <v>33000</v>
      </c>
      <c r="J18" s="78"/>
      <c r="K18" s="78">
        <v>348352</v>
      </c>
      <c r="L18" s="78"/>
      <c r="M18" s="78">
        <f>E18+G18+I18+K18</f>
        <v>907260</v>
      </c>
      <c r="N18" s="75"/>
    </row>
    <row r="19" spans="1:14" ht="21.95" customHeight="1">
      <c r="A19" s="79" t="s">
        <v>54</v>
      </c>
      <c r="B19" s="77"/>
      <c r="C19" s="70"/>
      <c r="D19" s="70"/>
      <c r="E19" s="78">
        <v>0</v>
      </c>
      <c r="F19" s="78"/>
      <c r="G19" s="78">
        <v>0</v>
      </c>
      <c r="H19" s="78"/>
      <c r="I19" s="78">
        <v>0</v>
      </c>
      <c r="J19" s="78"/>
      <c r="K19" s="78">
        <f>'PL-T'!K79</f>
        <v>146655</v>
      </c>
      <c r="L19" s="78"/>
      <c r="M19" s="78">
        <f t="shared" ref="M19:M20" si="2">SUM(E19:K19)</f>
        <v>146655</v>
      </c>
      <c r="N19" s="75"/>
    </row>
    <row r="20" spans="1:14" ht="21.95" customHeight="1">
      <c r="A20" s="79" t="s">
        <v>92</v>
      </c>
      <c r="B20" s="77"/>
      <c r="C20" s="70"/>
      <c r="D20" s="70"/>
      <c r="E20" s="80">
        <v>0</v>
      </c>
      <c r="F20" s="78"/>
      <c r="G20" s="80">
        <v>0</v>
      </c>
      <c r="H20" s="78"/>
      <c r="I20" s="80">
        <v>0</v>
      </c>
      <c r="J20" s="78"/>
      <c r="K20" s="80">
        <v>0</v>
      </c>
      <c r="L20" s="78"/>
      <c r="M20" s="80">
        <f t="shared" si="2"/>
        <v>0</v>
      </c>
      <c r="N20" s="75"/>
    </row>
    <row r="21" spans="1:14" ht="21.95" customHeight="1">
      <c r="A21" s="61" t="s">
        <v>114</v>
      </c>
      <c r="D21" s="70"/>
      <c r="E21" s="81">
        <v>0</v>
      </c>
      <c r="F21" s="78"/>
      <c r="G21" s="81">
        <v>0</v>
      </c>
      <c r="H21" s="78"/>
      <c r="I21" s="81">
        <v>0</v>
      </c>
      <c r="J21" s="78"/>
      <c r="K21" s="78">
        <f>'PL-T'!K79</f>
        <v>146655</v>
      </c>
      <c r="L21" s="78"/>
      <c r="M21" s="78">
        <f t="shared" ref="M21:M22" si="3">SUM(E21:K21)</f>
        <v>146655</v>
      </c>
      <c r="N21" s="75"/>
    </row>
    <row r="22" spans="1:14" ht="21.95" customHeight="1">
      <c r="A22" s="61" t="s">
        <v>160</v>
      </c>
      <c r="D22" s="82"/>
      <c r="E22" s="87">
        <v>0</v>
      </c>
      <c r="F22" s="78"/>
      <c r="G22" s="87">
        <v>0</v>
      </c>
      <c r="H22" s="78"/>
      <c r="I22" s="87">
        <v>0</v>
      </c>
      <c r="J22" s="78"/>
      <c r="K22" s="54">
        <v>-180221</v>
      </c>
      <c r="L22" s="78"/>
      <c r="M22" s="80">
        <f t="shared" si="3"/>
        <v>-180221</v>
      </c>
      <c r="N22" s="75"/>
    </row>
    <row r="23" spans="1:14" ht="21.95" customHeight="1" thickBot="1">
      <c r="A23" s="84" t="s">
        <v>152</v>
      </c>
      <c r="B23" s="84"/>
      <c r="C23" s="84"/>
      <c r="D23" s="84"/>
      <c r="E23" s="85">
        <f>SUM(E18:E22)-E21</f>
        <v>300367</v>
      </c>
      <c r="F23" s="35"/>
      <c r="G23" s="85">
        <f>SUM(G18:G22)-G21</f>
        <v>225541</v>
      </c>
      <c r="H23" s="35"/>
      <c r="I23" s="85">
        <f>SUM(I18:I22)-I21</f>
        <v>33000</v>
      </c>
      <c r="J23" s="35"/>
      <c r="K23" s="85">
        <f>SUM(K18:K22)-K21</f>
        <v>314786</v>
      </c>
      <c r="L23" s="35"/>
      <c r="M23" s="85">
        <f>SUM(M18:M22)-M21</f>
        <v>873694</v>
      </c>
      <c r="N23" s="75"/>
    </row>
    <row r="24" spans="1:14" ht="21.95" customHeight="1" thickTop="1">
      <c r="A24" s="84"/>
      <c r="B24" s="84"/>
      <c r="C24" s="84"/>
      <c r="D24" s="84"/>
      <c r="E24" s="78"/>
      <c r="F24" s="35"/>
      <c r="G24" s="78"/>
      <c r="H24" s="35"/>
      <c r="I24" s="78"/>
      <c r="J24" s="35"/>
      <c r="K24" s="78"/>
      <c r="L24" s="35"/>
      <c r="M24" s="78"/>
      <c r="N24" s="75"/>
    </row>
    <row r="25" spans="1:14" ht="21.95" customHeight="1">
      <c r="A25" s="1" t="s">
        <v>24</v>
      </c>
      <c r="C25" s="70"/>
      <c r="G25" s="88"/>
      <c r="H25" s="89"/>
      <c r="I25" s="88"/>
      <c r="J25" s="89"/>
      <c r="K25" s="90"/>
      <c r="L25" s="89"/>
    </row>
    <row r="26" spans="1:14" ht="21.95" customHeight="1">
      <c r="E26" s="70"/>
      <c r="G26" s="88"/>
      <c r="I26" s="88"/>
      <c r="K26" s="88"/>
    </row>
    <row r="31" spans="1:14" ht="21.95" customHeight="1">
      <c r="K31" s="70"/>
    </row>
    <row r="36" spans="10:10" ht="21.95" customHeight="1">
      <c r="J36" s="91">
        <f>+J23+J34</f>
        <v>0</v>
      </c>
    </row>
    <row r="57" spans="6:11" ht="21.95" customHeight="1">
      <c r="F57" s="61">
        <v>6583</v>
      </c>
      <c r="J57" s="61">
        <v>6583</v>
      </c>
    </row>
    <row r="60" spans="6:11" ht="21.95" customHeight="1">
      <c r="F60" s="61">
        <f>SUM(F51:F59)</f>
        <v>6583</v>
      </c>
      <c r="J60" s="61">
        <f>SUM(J51:J59)</f>
        <v>6583</v>
      </c>
    </row>
    <row r="63" spans="6:11" ht="21.95" customHeight="1">
      <c r="F63" s="61">
        <v>245028</v>
      </c>
      <c r="K63" s="67"/>
    </row>
    <row r="92" spans="8:14" ht="21.95" customHeight="1">
      <c r="K92" s="67"/>
    </row>
    <row r="95" spans="8:14" ht="21.95" customHeight="1">
      <c r="H95" s="61">
        <f>SUM(H70,H93)</f>
        <v>0</v>
      </c>
      <c r="L95" s="61">
        <f>+F95-F36</f>
        <v>0</v>
      </c>
      <c r="M95" s="61">
        <f>+H95-H36</f>
        <v>0</v>
      </c>
      <c r="N95" s="91">
        <f>+J95-J36</f>
        <v>0</v>
      </c>
    </row>
    <row r="131" spans="11:11" ht="21.95" customHeight="1">
      <c r="K131" s="67"/>
    </row>
  </sheetData>
  <mergeCells count="2">
    <mergeCell ref="E6:M6"/>
    <mergeCell ref="I7:K7"/>
  </mergeCells>
  <printOptions horizontalCentered="1"/>
  <pageMargins left="0.39370078740157499" right="0.196850393700787" top="0.65" bottom="0.196850393700787" header="0.196850393700787" footer="0.196850393700787"/>
  <pageSetup paperSize="9" scale="90" firstPageNumber="9" fitToHeight="2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BB89C-E3AB-40CB-B567-F86819FCAC05}">
  <dimension ref="A1:O68"/>
  <sheetViews>
    <sheetView showGridLines="0" view="pageBreakPreview" topLeftCell="A52" zoomScaleNormal="100" zoomScaleSheetLayoutView="100" workbookViewId="0">
      <selection activeCell="G60" sqref="G60"/>
    </sheetView>
  </sheetViews>
  <sheetFormatPr defaultColWidth="9.140625" defaultRowHeight="21"/>
  <cols>
    <col min="1" max="3" width="2.7109375" style="1" customWidth="1"/>
    <col min="4" max="4" width="47.28515625" style="1" customWidth="1"/>
    <col min="5" max="5" width="6.5703125" style="2" customWidth="1"/>
    <col min="6" max="6" width="2.42578125" style="2" customWidth="1"/>
    <col min="7" max="7" width="12.7109375" style="2" customWidth="1"/>
    <col min="8" max="8" width="0.85546875" style="1" customWidth="1"/>
    <col min="9" max="9" width="12.7109375" style="2" customWidth="1"/>
    <col min="10" max="10" width="0.85546875" style="1" customWidth="1"/>
    <col min="11" max="11" width="12.7109375" style="1" customWidth="1"/>
    <col min="12" max="12" width="0.85546875" style="1" customWidth="1"/>
    <col min="13" max="13" width="12.7109375" style="1" customWidth="1"/>
    <col min="14" max="16384" width="9.140625" style="1"/>
  </cols>
  <sheetData>
    <row r="1" spans="1:13">
      <c r="A1" s="118" t="s">
        <v>60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>
      <c r="A2" s="59" t="s">
        <v>67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>
      <c r="A3" s="115" t="s">
        <v>21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</row>
    <row r="4" spans="1:13">
      <c r="A4" s="59" t="s">
        <v>149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>
      <c r="C5" s="3"/>
      <c r="D5" s="3"/>
      <c r="E5" s="3"/>
      <c r="F5" s="16"/>
      <c r="G5" s="3"/>
      <c r="H5" s="3"/>
      <c r="I5" s="3"/>
      <c r="J5" s="3"/>
      <c r="M5" s="60" t="s">
        <v>53</v>
      </c>
    </row>
    <row r="6" spans="1:13" s="12" customFormat="1">
      <c r="G6" s="58"/>
      <c r="H6" s="58" t="s">
        <v>23</v>
      </c>
      <c r="I6" s="58"/>
      <c r="J6" s="1"/>
      <c r="K6" s="58"/>
      <c r="L6" s="58" t="s">
        <v>30</v>
      </c>
      <c r="M6" s="58"/>
    </row>
    <row r="7" spans="1:13">
      <c r="E7" s="23"/>
      <c r="F7" s="1"/>
      <c r="G7" s="28" t="s">
        <v>150</v>
      </c>
      <c r="H7" s="13"/>
      <c r="I7" s="28" t="s">
        <v>127</v>
      </c>
      <c r="K7" s="28" t="s">
        <v>150</v>
      </c>
      <c r="L7" s="13"/>
      <c r="M7" s="28" t="s">
        <v>127</v>
      </c>
    </row>
    <row r="8" spans="1:13">
      <c r="A8" s="12" t="s">
        <v>12</v>
      </c>
      <c r="G8" s="39"/>
      <c r="I8" s="1"/>
    </row>
    <row r="9" spans="1:13">
      <c r="A9" s="1" t="s">
        <v>97</v>
      </c>
      <c r="G9" s="4">
        <f>'PL-T'!G69</f>
        <v>186153</v>
      </c>
      <c r="H9" s="4"/>
      <c r="I9" s="4">
        <f>'PL-T'!I69</f>
        <v>161669</v>
      </c>
      <c r="J9" s="4"/>
      <c r="K9" s="4">
        <f>'PL-T'!K69</f>
        <v>183427</v>
      </c>
      <c r="L9" s="4"/>
      <c r="M9" s="4">
        <f>'PL-T'!M69</f>
        <v>159337</v>
      </c>
    </row>
    <row r="10" spans="1:13">
      <c r="A10" s="1" t="s">
        <v>115</v>
      </c>
      <c r="G10" s="6"/>
      <c r="H10" s="4"/>
      <c r="I10" s="6"/>
      <c r="J10" s="4"/>
      <c r="K10" s="17"/>
      <c r="L10" s="4"/>
      <c r="M10" s="17"/>
    </row>
    <row r="11" spans="1:13">
      <c r="A11" s="1" t="s">
        <v>31</v>
      </c>
      <c r="G11" s="6"/>
      <c r="H11" s="4"/>
      <c r="I11" s="6"/>
      <c r="J11" s="4"/>
      <c r="K11" s="17"/>
      <c r="L11" s="4"/>
      <c r="M11" s="17"/>
    </row>
    <row r="12" spans="1:13" s="40" customFormat="1">
      <c r="A12" s="40" t="s">
        <v>103</v>
      </c>
      <c r="G12" s="51">
        <v>14921</v>
      </c>
      <c r="H12" s="51"/>
      <c r="I12" s="51">
        <v>15244</v>
      </c>
      <c r="J12" s="51"/>
      <c r="K12" s="51">
        <v>2802</v>
      </c>
      <c r="L12" s="4"/>
      <c r="M12" s="51">
        <v>3119</v>
      </c>
    </row>
    <row r="13" spans="1:13" s="40" customFormat="1">
      <c r="A13" s="40" t="s">
        <v>159</v>
      </c>
      <c r="G13" s="51">
        <v>-1349</v>
      </c>
      <c r="H13" s="51"/>
      <c r="I13" s="51">
        <v>0</v>
      </c>
      <c r="J13" s="51"/>
      <c r="K13" s="51">
        <v>-1349</v>
      </c>
      <c r="L13" s="4"/>
      <c r="M13" s="51">
        <v>0</v>
      </c>
    </row>
    <row r="14" spans="1:13" s="40" customFormat="1">
      <c r="A14" s="40" t="s">
        <v>145</v>
      </c>
      <c r="G14" s="51">
        <v>0</v>
      </c>
      <c r="H14" s="51"/>
      <c r="I14" s="51">
        <v>-31</v>
      </c>
      <c r="J14" s="51"/>
      <c r="K14" s="51">
        <v>0</v>
      </c>
      <c r="L14" s="4"/>
      <c r="M14" s="51">
        <v>-31</v>
      </c>
    </row>
    <row r="15" spans="1:13" s="40" customFormat="1">
      <c r="A15" s="40" t="s">
        <v>147</v>
      </c>
      <c r="G15" s="51">
        <v>1350</v>
      </c>
      <c r="H15" s="51"/>
      <c r="I15" s="51">
        <v>1228</v>
      </c>
      <c r="J15" s="51"/>
      <c r="K15" s="51">
        <v>895</v>
      </c>
      <c r="L15" s="4"/>
      <c r="M15" s="51">
        <v>850</v>
      </c>
    </row>
    <row r="16" spans="1:13" s="40" customFormat="1">
      <c r="A16" s="40" t="s">
        <v>167</v>
      </c>
      <c r="G16" s="52">
        <v>-11567</v>
      </c>
      <c r="H16" s="52"/>
      <c r="I16" s="52">
        <v>1631</v>
      </c>
      <c r="J16" s="52"/>
      <c r="K16" s="52">
        <v>-11567</v>
      </c>
      <c r="L16" s="4"/>
      <c r="M16" s="52">
        <v>1631</v>
      </c>
    </row>
    <row r="17" spans="1:15" s="40" customFormat="1">
      <c r="A17" s="40" t="s">
        <v>168</v>
      </c>
      <c r="G17" s="52">
        <v>32143</v>
      </c>
      <c r="H17" s="52"/>
      <c r="I17" s="52">
        <v>-16227</v>
      </c>
      <c r="J17" s="52"/>
      <c r="K17" s="52">
        <v>32143</v>
      </c>
      <c r="L17" s="4"/>
      <c r="M17" s="52">
        <v>-16227</v>
      </c>
    </row>
    <row r="18" spans="1:15" s="40" customFormat="1">
      <c r="A18" s="40" t="s">
        <v>98</v>
      </c>
      <c r="G18" s="52">
        <v>-4259</v>
      </c>
      <c r="H18" s="52"/>
      <c r="I18" s="52">
        <v>-965</v>
      </c>
      <c r="J18" s="52"/>
      <c r="K18" s="52">
        <v>-4145</v>
      </c>
      <c r="L18" s="4"/>
      <c r="M18" s="52">
        <v>-878</v>
      </c>
    </row>
    <row r="19" spans="1:15" s="40" customFormat="1">
      <c r="A19" s="40" t="s">
        <v>99</v>
      </c>
      <c r="G19" s="53">
        <v>8425</v>
      </c>
      <c r="H19" s="51"/>
      <c r="I19" s="53">
        <v>8718</v>
      </c>
      <c r="J19" s="51"/>
      <c r="K19" s="53">
        <v>3453</v>
      </c>
      <c r="L19" s="6"/>
      <c r="M19" s="53">
        <v>3842</v>
      </c>
    </row>
    <row r="20" spans="1:15">
      <c r="A20" s="1" t="s">
        <v>22</v>
      </c>
      <c r="G20" s="6"/>
      <c r="H20" s="4"/>
      <c r="I20" s="6"/>
      <c r="J20" s="4"/>
      <c r="K20" s="6"/>
      <c r="L20" s="4"/>
      <c r="M20" s="4"/>
    </row>
    <row r="21" spans="1:15">
      <c r="A21" s="1" t="s">
        <v>32</v>
      </c>
      <c r="G21" s="7">
        <f>SUM(G9:G19)</f>
        <v>225817</v>
      </c>
      <c r="H21" s="4"/>
      <c r="I21" s="7">
        <f>SUM(I9:I19)</f>
        <v>171267</v>
      </c>
      <c r="J21" s="4"/>
      <c r="K21" s="7">
        <f>SUM(K9:K19)</f>
        <v>205659</v>
      </c>
      <c r="L21" s="4"/>
      <c r="M21" s="7">
        <f>SUM(M9:M19)</f>
        <v>151643</v>
      </c>
    </row>
    <row r="22" spans="1:15">
      <c r="A22" s="1" t="s">
        <v>100</v>
      </c>
      <c r="G22" s="6"/>
      <c r="H22" s="6"/>
      <c r="I22" s="6"/>
      <c r="J22" s="6"/>
      <c r="K22" s="6"/>
      <c r="L22" s="6"/>
      <c r="M22" s="6"/>
    </row>
    <row r="23" spans="1:15" s="40" customFormat="1">
      <c r="A23" s="40" t="s">
        <v>49</v>
      </c>
      <c r="G23" s="52">
        <v>58872</v>
      </c>
      <c r="H23" s="52"/>
      <c r="I23" s="52">
        <v>-237270</v>
      </c>
      <c r="J23" s="52"/>
      <c r="K23" s="52">
        <v>65177</v>
      </c>
      <c r="L23" s="6"/>
      <c r="M23" s="52">
        <v>-231107</v>
      </c>
      <c r="N23" s="1"/>
    </row>
    <row r="24" spans="1:15" s="40" customFormat="1">
      <c r="A24" s="40" t="s">
        <v>174</v>
      </c>
      <c r="G24" s="52">
        <v>-100300</v>
      </c>
      <c r="H24" s="52"/>
      <c r="I24" s="52">
        <v>0</v>
      </c>
      <c r="J24" s="52"/>
      <c r="K24" s="52">
        <v>-100300</v>
      </c>
      <c r="L24" s="6"/>
      <c r="M24" s="52">
        <v>0</v>
      </c>
      <c r="N24" s="1"/>
    </row>
    <row r="25" spans="1:15" s="40" customFormat="1">
      <c r="A25" s="40" t="s">
        <v>33</v>
      </c>
      <c r="G25" s="52">
        <v>-275392</v>
      </c>
      <c r="H25" s="52"/>
      <c r="I25" s="52">
        <v>57835</v>
      </c>
      <c r="J25" s="52"/>
      <c r="K25" s="52">
        <v>-275268</v>
      </c>
      <c r="L25" s="4"/>
      <c r="M25" s="52">
        <v>57704</v>
      </c>
      <c r="N25" s="1"/>
      <c r="O25" s="1"/>
    </row>
    <row r="26" spans="1:15" s="40" customFormat="1">
      <c r="A26" s="40" t="s">
        <v>118</v>
      </c>
      <c r="G26" s="52">
        <v>-5098</v>
      </c>
      <c r="H26" s="52"/>
      <c r="I26" s="52">
        <v>71451</v>
      </c>
      <c r="J26" s="52"/>
      <c r="K26" s="52">
        <v>-5355</v>
      </c>
      <c r="L26" s="4"/>
      <c r="M26" s="52">
        <v>71284</v>
      </c>
      <c r="N26" s="1"/>
      <c r="O26" s="1"/>
    </row>
    <row r="27" spans="1:15">
      <c r="A27" s="1" t="s">
        <v>29</v>
      </c>
      <c r="G27" s="6"/>
      <c r="H27" s="6"/>
      <c r="I27" s="6"/>
      <c r="J27" s="6"/>
      <c r="K27" s="6"/>
      <c r="L27" s="6"/>
      <c r="M27" s="6"/>
    </row>
    <row r="28" spans="1:15" s="40" customFormat="1">
      <c r="A28" s="40" t="s">
        <v>50</v>
      </c>
      <c r="G28" s="52">
        <v>96863</v>
      </c>
      <c r="H28" s="52"/>
      <c r="I28" s="52">
        <v>366510</v>
      </c>
      <c r="J28" s="52"/>
      <c r="K28" s="52">
        <v>102761</v>
      </c>
      <c r="L28" s="4"/>
      <c r="M28" s="52">
        <v>363670</v>
      </c>
    </row>
    <row r="29" spans="1:15" s="40" customFormat="1">
      <c r="A29" s="40" t="s">
        <v>84</v>
      </c>
      <c r="G29" s="54">
        <v>32</v>
      </c>
      <c r="H29" s="52"/>
      <c r="I29" s="54">
        <v>-51</v>
      </c>
      <c r="J29" s="52"/>
      <c r="K29" s="54">
        <v>32</v>
      </c>
      <c r="L29" s="4"/>
      <c r="M29" s="54">
        <v>-51</v>
      </c>
    </row>
    <row r="30" spans="1:15" s="40" customFormat="1">
      <c r="A30" s="1" t="s">
        <v>175</v>
      </c>
      <c r="G30" s="35">
        <f>SUM(G21:G29)</f>
        <v>794</v>
      </c>
      <c r="H30" s="35"/>
      <c r="I30" s="35">
        <f>SUM(I21:I29)</f>
        <v>429742</v>
      </c>
      <c r="J30" s="35"/>
      <c r="K30" s="35">
        <f>SUM(K21:K29)</f>
        <v>-7294</v>
      </c>
      <c r="L30" s="38"/>
      <c r="M30" s="35">
        <f>SUM(M21:M29)</f>
        <v>413143</v>
      </c>
    </row>
    <row r="31" spans="1:15" s="40" customFormat="1">
      <c r="A31" s="40" t="s">
        <v>116</v>
      </c>
      <c r="G31" s="52">
        <v>-39966</v>
      </c>
      <c r="H31" s="52"/>
      <c r="I31" s="52">
        <v>-41530</v>
      </c>
      <c r="J31" s="52"/>
      <c r="K31" s="52">
        <v>-39456</v>
      </c>
      <c r="L31" s="55"/>
      <c r="M31" s="52">
        <v>-41024</v>
      </c>
    </row>
    <row r="32" spans="1:15">
      <c r="A32" s="12" t="s">
        <v>161</v>
      </c>
      <c r="G32" s="10">
        <f>G30+G31</f>
        <v>-39172</v>
      </c>
      <c r="H32" s="4"/>
      <c r="I32" s="10">
        <f>I30+I31</f>
        <v>388212</v>
      </c>
      <c r="J32" s="4"/>
      <c r="K32" s="10">
        <f>K30+K31</f>
        <v>-46750</v>
      </c>
      <c r="L32" s="4"/>
      <c r="M32" s="10">
        <f>M30+M31</f>
        <v>372119</v>
      </c>
    </row>
    <row r="33" spans="1:15">
      <c r="A33" s="12"/>
      <c r="G33" s="4"/>
      <c r="H33" s="4"/>
      <c r="I33" s="4"/>
      <c r="J33" s="4"/>
      <c r="K33" s="4"/>
      <c r="L33" s="4"/>
      <c r="M33" s="4"/>
    </row>
    <row r="34" spans="1:15">
      <c r="A34" s="1" t="s">
        <v>24</v>
      </c>
      <c r="G34" s="4"/>
      <c r="H34" s="4"/>
      <c r="I34" s="4"/>
      <c r="J34" s="4"/>
      <c r="K34" s="4"/>
      <c r="L34" s="4"/>
    </row>
    <row r="35" spans="1:15">
      <c r="A35" s="118" t="s">
        <v>60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</row>
    <row r="36" spans="1:15">
      <c r="A36" s="115" t="s">
        <v>67</v>
      </c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</row>
    <row r="37" spans="1:15">
      <c r="A37" s="115" t="s">
        <v>26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</row>
    <row r="38" spans="1:15">
      <c r="A38" s="59" t="s">
        <v>149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</row>
    <row r="39" spans="1:15">
      <c r="C39" s="3"/>
      <c r="D39" s="3"/>
      <c r="E39" s="3"/>
      <c r="F39" s="16"/>
      <c r="G39" s="3"/>
      <c r="H39" s="3"/>
      <c r="I39" s="3"/>
      <c r="J39" s="3"/>
      <c r="M39" s="60" t="s">
        <v>53</v>
      </c>
    </row>
    <row r="40" spans="1:15" s="12" customFormat="1">
      <c r="G40" s="58"/>
      <c r="H40" s="58" t="s">
        <v>23</v>
      </c>
      <c r="I40" s="58"/>
      <c r="J40" s="1"/>
      <c r="K40" s="58"/>
      <c r="L40" s="58" t="s">
        <v>30</v>
      </c>
      <c r="M40" s="58"/>
    </row>
    <row r="41" spans="1:15">
      <c r="E41" s="23"/>
      <c r="F41" s="1"/>
      <c r="G41" s="28" t="s">
        <v>150</v>
      </c>
      <c r="H41" s="13"/>
      <c r="I41" s="28" t="s">
        <v>127</v>
      </c>
      <c r="K41" s="28" t="s">
        <v>150</v>
      </c>
      <c r="L41" s="13"/>
      <c r="M41" s="28" t="s">
        <v>127</v>
      </c>
    </row>
    <row r="42" spans="1:15">
      <c r="A42" s="12" t="s">
        <v>13</v>
      </c>
    </row>
    <row r="43" spans="1:15" s="40" customFormat="1">
      <c r="A43" s="40" t="s">
        <v>104</v>
      </c>
      <c r="G43" s="51">
        <v>3431</v>
      </c>
      <c r="H43" s="51"/>
      <c r="I43" s="51">
        <v>845</v>
      </c>
      <c r="J43" s="51"/>
      <c r="K43" s="51">
        <v>3317</v>
      </c>
      <c r="L43" s="6"/>
      <c r="M43" s="51">
        <v>757</v>
      </c>
      <c r="N43" s="1"/>
      <c r="O43" s="1"/>
    </row>
    <row r="44" spans="1:15" s="40" customFormat="1">
      <c r="A44" s="40" t="s">
        <v>162</v>
      </c>
      <c r="G44" s="51">
        <v>18617</v>
      </c>
      <c r="H44" s="51"/>
      <c r="I44" s="51">
        <v>764</v>
      </c>
      <c r="J44" s="51"/>
      <c r="K44" s="56">
        <v>18617</v>
      </c>
      <c r="L44" s="4"/>
      <c r="M44" s="56">
        <v>764</v>
      </c>
    </row>
    <row r="45" spans="1:15" s="40" customFormat="1">
      <c r="A45" s="40" t="s">
        <v>166</v>
      </c>
      <c r="G45" s="56">
        <v>-32907</v>
      </c>
      <c r="H45" s="56"/>
      <c r="I45" s="56">
        <v>3320</v>
      </c>
      <c r="J45" s="56"/>
      <c r="K45" s="56">
        <v>-32907</v>
      </c>
      <c r="L45" s="4"/>
      <c r="M45" s="56">
        <v>3320</v>
      </c>
    </row>
    <row r="46" spans="1:15" s="40" customFormat="1">
      <c r="A46" s="40" t="s">
        <v>101</v>
      </c>
      <c r="G46" s="56">
        <v>-8851</v>
      </c>
      <c r="H46" s="56"/>
      <c r="I46" s="56">
        <v>-405</v>
      </c>
      <c r="J46" s="56"/>
      <c r="K46" s="56">
        <v>-548</v>
      </c>
      <c r="L46" s="6"/>
      <c r="M46" s="52">
        <v>-265</v>
      </c>
    </row>
    <row r="47" spans="1:15" s="40" customFormat="1">
      <c r="A47" s="40" t="s">
        <v>125</v>
      </c>
      <c r="G47" s="56">
        <v>0</v>
      </c>
      <c r="H47" s="56"/>
      <c r="I47" s="56">
        <v>79</v>
      </c>
      <c r="J47" s="56"/>
      <c r="K47" s="56">
        <v>0</v>
      </c>
      <c r="L47" s="6"/>
      <c r="M47" s="52">
        <v>79</v>
      </c>
    </row>
    <row r="48" spans="1:15">
      <c r="A48" s="12" t="s">
        <v>102</v>
      </c>
      <c r="G48" s="10">
        <f>SUM(G43:G47)</f>
        <v>-19710</v>
      </c>
      <c r="H48" s="4"/>
      <c r="I48" s="10">
        <f>SUM(I43:I47)</f>
        <v>4603</v>
      </c>
      <c r="J48" s="4"/>
      <c r="K48" s="10">
        <f>SUM(K43:K47)</f>
        <v>-11521</v>
      </c>
      <c r="L48" s="4"/>
      <c r="M48" s="10">
        <f>SUM(M43:M47)</f>
        <v>4655</v>
      </c>
    </row>
    <row r="49" spans="1:13">
      <c r="A49" s="12" t="s">
        <v>14</v>
      </c>
      <c r="G49" s="6"/>
      <c r="H49" s="4"/>
      <c r="I49" s="6"/>
      <c r="J49" s="4"/>
      <c r="K49" s="6"/>
      <c r="L49" s="4"/>
      <c r="M49" s="4"/>
    </row>
    <row r="50" spans="1:13" s="40" customFormat="1">
      <c r="A50" s="40" t="s">
        <v>105</v>
      </c>
      <c r="G50" s="52">
        <v>-8461</v>
      </c>
      <c r="H50" s="52"/>
      <c r="I50" s="52">
        <v>-8904</v>
      </c>
      <c r="J50" s="52"/>
      <c r="K50" s="52">
        <v>-3454</v>
      </c>
      <c r="L50" s="52"/>
      <c r="M50" s="52">
        <v>-3982</v>
      </c>
    </row>
    <row r="51" spans="1:13" s="40" customFormat="1">
      <c r="A51" s="40" t="s">
        <v>146</v>
      </c>
      <c r="G51" s="52">
        <v>62443</v>
      </c>
      <c r="H51" s="52"/>
      <c r="I51" s="52">
        <v>-88563</v>
      </c>
      <c r="J51" s="52"/>
      <c r="K51" s="52">
        <v>62443</v>
      </c>
      <c r="L51" s="52"/>
      <c r="M51" s="52">
        <v>-91488</v>
      </c>
    </row>
    <row r="52" spans="1:13" s="40" customFormat="1">
      <c r="A52" s="40" t="s">
        <v>163</v>
      </c>
      <c r="E52" s="43"/>
      <c r="G52" s="52">
        <v>-10322</v>
      </c>
      <c r="H52" s="52"/>
      <c r="I52" s="52">
        <v>-14191</v>
      </c>
      <c r="J52" s="52"/>
      <c r="K52" s="52">
        <v>0</v>
      </c>
      <c r="L52" s="52"/>
      <c r="M52" s="52">
        <v>0</v>
      </c>
    </row>
    <row r="53" spans="1:13" s="40" customFormat="1">
      <c r="A53" s="40" t="s">
        <v>106</v>
      </c>
      <c r="G53" s="52">
        <v>-1423</v>
      </c>
      <c r="H53" s="52"/>
      <c r="I53" s="52">
        <v>-1332</v>
      </c>
      <c r="J53" s="52"/>
      <c r="K53" s="52">
        <v>-1170</v>
      </c>
      <c r="L53" s="52"/>
      <c r="M53" s="52">
        <v>-1091</v>
      </c>
    </row>
    <row r="54" spans="1:13" s="40" customFormat="1">
      <c r="A54" s="40" t="s">
        <v>164</v>
      </c>
      <c r="E54" s="43"/>
      <c r="G54" s="52">
        <v>-180221</v>
      </c>
      <c r="H54" s="52"/>
      <c r="I54" s="52">
        <v>-120147</v>
      </c>
      <c r="J54" s="52"/>
      <c r="K54" s="52">
        <v>-180221</v>
      </c>
      <c r="L54" s="52"/>
      <c r="M54" s="52">
        <v>-120147</v>
      </c>
    </row>
    <row r="55" spans="1:13">
      <c r="A55" s="12" t="s">
        <v>122</v>
      </c>
      <c r="G55" s="10">
        <f>SUM(G50:G54)</f>
        <v>-137984</v>
      </c>
      <c r="H55" s="4"/>
      <c r="I55" s="10">
        <f>SUM(I50:I54)</f>
        <v>-233137</v>
      </c>
      <c r="J55" s="4"/>
      <c r="K55" s="10">
        <f>SUM(K50:K54)</f>
        <v>-122402</v>
      </c>
      <c r="L55" s="4"/>
      <c r="M55" s="10">
        <f>SUM(M50:M54)</f>
        <v>-216708</v>
      </c>
    </row>
    <row r="56" spans="1:13">
      <c r="A56" s="1" t="s">
        <v>165</v>
      </c>
      <c r="G56" s="4">
        <f>G32+G48+G55</f>
        <v>-196866</v>
      </c>
      <c r="H56" s="4"/>
      <c r="I56" s="4">
        <f>I32+I48+I55</f>
        <v>159678</v>
      </c>
      <c r="J56" s="4"/>
      <c r="K56" s="4">
        <f>K32+K48+K55</f>
        <v>-180673</v>
      </c>
      <c r="L56" s="4"/>
      <c r="M56" s="4">
        <f>M32+M48+M55</f>
        <v>160066</v>
      </c>
    </row>
    <row r="57" spans="1:13" s="40" customFormat="1">
      <c r="A57" s="40" t="s">
        <v>140</v>
      </c>
      <c r="G57" s="57">
        <v>-441</v>
      </c>
      <c r="H57" s="57"/>
      <c r="I57" s="57">
        <v>7</v>
      </c>
      <c r="J57" s="57"/>
      <c r="K57" s="57">
        <v>-441</v>
      </c>
      <c r="L57" s="4"/>
      <c r="M57" s="57">
        <v>7</v>
      </c>
    </row>
    <row r="58" spans="1:13">
      <c r="A58" s="1" t="s">
        <v>55</v>
      </c>
      <c r="G58" s="51">
        <v>624445</v>
      </c>
      <c r="H58" s="51"/>
      <c r="I58" s="51">
        <v>233708</v>
      </c>
      <c r="J58" s="51"/>
      <c r="K58" s="51">
        <v>580495</v>
      </c>
      <c r="L58" s="4"/>
      <c r="M58" s="51">
        <v>195616</v>
      </c>
    </row>
    <row r="59" spans="1:13" ht="21.75" thickBot="1">
      <c r="A59" s="12" t="s">
        <v>56</v>
      </c>
      <c r="G59" s="8">
        <f>SUM(G56:G58)</f>
        <v>427138</v>
      </c>
      <c r="H59" s="4"/>
      <c r="I59" s="8">
        <f>SUM(I56:I58)</f>
        <v>393393</v>
      </c>
      <c r="J59" s="4"/>
      <c r="K59" s="8">
        <f>SUM(K56:K58)</f>
        <v>399381</v>
      </c>
      <c r="L59" s="4"/>
      <c r="M59" s="8">
        <f>SUM(M56:M58)</f>
        <v>355689</v>
      </c>
    </row>
    <row r="60" spans="1:13" ht="21.75" thickTop="1">
      <c r="G60" s="4"/>
      <c r="H60" s="4"/>
      <c r="I60" s="4"/>
      <c r="J60" s="4"/>
      <c r="K60" s="4"/>
      <c r="L60" s="4"/>
      <c r="M60" s="4"/>
    </row>
    <row r="61" spans="1:13">
      <c r="A61" s="1" t="s">
        <v>24</v>
      </c>
      <c r="G61" s="6"/>
      <c r="H61" s="4"/>
      <c r="I61" s="4"/>
      <c r="J61" s="4"/>
      <c r="K61" s="4"/>
      <c r="L61" s="4"/>
      <c r="M61" s="4"/>
    </row>
    <row r="62" spans="1:13">
      <c r="G62" s="6"/>
      <c r="H62" s="4"/>
      <c r="I62" s="4"/>
      <c r="J62" s="4"/>
      <c r="K62" s="4"/>
      <c r="L62" s="4"/>
      <c r="M62" s="4"/>
    </row>
    <row r="63" spans="1:13">
      <c r="G63" s="6"/>
      <c r="H63" s="4"/>
      <c r="I63" s="4"/>
      <c r="J63" s="4"/>
      <c r="K63" s="4"/>
      <c r="L63" s="4"/>
      <c r="M63" s="4"/>
    </row>
    <row r="64" spans="1:13">
      <c r="I64" s="1"/>
    </row>
    <row r="65" spans="5:9">
      <c r="I65" s="1"/>
    </row>
    <row r="66" spans="5:9">
      <c r="I66" s="1"/>
    </row>
    <row r="67" spans="5:9">
      <c r="I67" s="1"/>
    </row>
    <row r="68" spans="5:9">
      <c r="E68" s="1"/>
      <c r="F68" s="1"/>
      <c r="G68" s="1"/>
      <c r="I68" s="1"/>
    </row>
  </sheetData>
  <mergeCells count="5">
    <mergeCell ref="A37:M37"/>
    <mergeCell ref="A1:M1"/>
    <mergeCell ref="A3:M3"/>
    <mergeCell ref="A35:M35"/>
    <mergeCell ref="A36:M36"/>
  </mergeCells>
  <pageMargins left="0.98425196850393704" right="0.39370078740157499" top="0.39" bottom="0.18" header="0.196850393700787" footer="0.18"/>
  <pageSetup paperSize="9" scale="85" firstPageNumber="3" fitToHeight="6" orientation="portrait" useFirstPageNumber="1" r:id="rId1"/>
  <headerFooter alignWithMargins="0"/>
  <rowBreaks count="3" manualBreakCount="3">
    <brk id="34" max="12" man="1"/>
    <brk id="93" max="12" man="1"/>
    <brk id="138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1277c1-2df2-4832-8fa6-3e4be023b681">
      <Terms xmlns="http://schemas.microsoft.com/office/infopath/2007/PartnerControls"/>
    </lcf76f155ced4ddcb4097134ff3c332f>
    <TaxCatchAll xmlns="7b903913-9dbe-43ca-9fca-21f547f92dc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D00C34E844E04DB33D6A74B5CC90A4" ma:contentTypeVersion="16" ma:contentTypeDescription="Create a new document." ma:contentTypeScope="" ma:versionID="642f1288f5c2b2488ff009557838aee9">
  <xsd:schema xmlns:xsd="http://www.w3.org/2001/XMLSchema" xmlns:xs="http://www.w3.org/2001/XMLSchema" xmlns:p="http://schemas.microsoft.com/office/2006/metadata/properties" xmlns:ns2="a01277c1-2df2-4832-8fa6-3e4be023b681" xmlns:ns3="7b903913-9dbe-43ca-9fca-21f547f92dc5" targetNamespace="http://schemas.microsoft.com/office/2006/metadata/properties" ma:root="true" ma:fieldsID="530fc043bca8d755435d472654bc94db" ns2:_="" ns3:_="">
    <xsd:import namespace="a01277c1-2df2-4832-8fa6-3e4be023b681"/>
    <xsd:import namespace="7b903913-9dbe-43ca-9fca-21f547f92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277c1-2df2-4832-8fa6-3e4be023b6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903913-9dbe-43ca-9fca-21f547f92dc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a08c0b1-0cca-48a3-953b-92aa60574f6a}" ma:internalName="TaxCatchAll" ma:showField="CatchAllData" ma:web="7b903913-9dbe-43ca-9fca-21f547f92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252B73-CEBE-496A-AE93-F39F95DD213D}">
  <ds:schemaRefs>
    <ds:schemaRef ds:uri="http://schemas.openxmlformats.org/package/2006/metadata/core-properties"/>
    <ds:schemaRef ds:uri="3f537b69-909f-4fce-8c6c-fc7e011a84c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269db68a-2a20-4745-b599-b058d16d1873"/>
    <ds:schemaRef ds:uri="http://www.w3.org/XML/1998/namespace"/>
    <ds:schemaRef ds:uri="http://purl.org/dc/dcmitype/"/>
    <ds:schemaRef ds:uri="a01277c1-2df2-4832-8fa6-3e4be023b681"/>
    <ds:schemaRef ds:uri="7b903913-9dbe-43ca-9fca-21f547f92dc5"/>
  </ds:schemaRefs>
</ds:datastoreItem>
</file>

<file path=customXml/itemProps2.xml><?xml version="1.0" encoding="utf-8"?>
<ds:datastoreItem xmlns:ds="http://schemas.openxmlformats.org/officeDocument/2006/customXml" ds:itemID="{AF229552-BD5F-4654-8E62-21BA75376F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277c1-2df2-4832-8fa6-3e4be023b681"/>
    <ds:schemaRef ds:uri="7b903913-9dbe-43ca-9fca-21f547f92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7F4BE2-5FCB-4463-B14E-FEA2BE5765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BS-T</vt:lpstr>
      <vt:lpstr>PL-T</vt:lpstr>
      <vt:lpstr>CE(C)</vt:lpstr>
      <vt:lpstr>CE(S)</vt:lpstr>
      <vt:lpstr>CF-T</vt:lpstr>
      <vt:lpstr>'BS-T'!Print_Area</vt:lpstr>
      <vt:lpstr>'CE(C)'!Print_Area</vt:lpstr>
      <vt:lpstr>'CE(S)'!Print_Area</vt:lpstr>
      <vt:lpstr>'CF-T'!Print_Area</vt:lpstr>
      <vt:lpstr>'PL-T'!Print_Area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asukyai</dc:creator>
  <cp:lastModifiedBy>Wanwimon Unanuya</cp:lastModifiedBy>
  <cp:lastPrinted>2024-11-08T03:49:35Z</cp:lastPrinted>
  <dcterms:created xsi:type="dcterms:W3CDTF">2002-04-23T15:36:06Z</dcterms:created>
  <dcterms:modified xsi:type="dcterms:W3CDTF">2024-11-08T03:50:27Z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0x01010013D00C34E844E04DB33D6A74B5CC90A4</vt:lpwstr>
  </property>
  <property fmtid="{D5CDD505-2E9C-101B-9397-08002B2CF9AE}" pid="3" name="FileName">
    <vt:lpwstr/>
  </property>
  <property fmtid="{D5CDD505-2E9C-101B-9397-08002B2CF9AE}" pid="4" name="MediaServiceImageTags">
    <vt:lpwstr/>
  </property>
</Properties>
</file>