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Business Alignment\2025\Ye12'2025\BIZ\"/>
    </mc:Choice>
  </mc:AlternateContent>
  <xr:revisionPtr revIDLastSave="0" documentId="13_ncr:1_{AAF7681D-C915-4218-B3DA-7CCEED3AA5E8}" xr6:coauthVersionLast="47" xr6:coauthVersionMax="47" xr10:uidLastSave="{00000000-0000-0000-0000-000000000000}"/>
  <bookViews>
    <workbookView xWindow="-108" yWindow="-108" windowWidth="23256" windowHeight="12456" tabRatio="700" xr2:uid="{00000000-000D-0000-FFFF-FFFF00000000}"/>
  </bookViews>
  <sheets>
    <sheet name="BS" sheetId="1" r:id="rId1"/>
    <sheet name="PL " sheetId="5" r:id="rId2"/>
    <sheet name="Consolidated" sheetId="6" r:id="rId3"/>
    <sheet name="The Company only" sheetId="7" r:id="rId4"/>
    <sheet name="CF" sheetId="8" r:id="rId5"/>
  </sheets>
  <definedNames>
    <definedName name="_xlnm.Print_Area" localSheetId="0">BS!$A$1:$K$89</definedName>
    <definedName name="_xlnm.Print_Area" localSheetId="4">CF!$A$1:$K$63</definedName>
    <definedName name="_xlnm.Print_Area" localSheetId="2">Consolidated!$A$1:$T$27</definedName>
    <definedName name="_xlnm.Print_Area" localSheetId="1">'PL '!$A$1:$K$62</definedName>
    <definedName name="_xlnm.Print_Area" localSheetId="3">'The Company only'!$A$1:$N$23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8" l="1"/>
  <c r="G19" i="8"/>
  <c r="G18" i="8"/>
  <c r="I15" i="8"/>
  <c r="E48" i="1" l="1"/>
  <c r="G48" i="1"/>
  <c r="I48" i="1"/>
  <c r="K48" i="1"/>
  <c r="Q19" i="6"/>
  <c r="G48" i="8"/>
  <c r="I48" i="8"/>
  <c r="K48" i="8"/>
  <c r="G57" i="8"/>
  <c r="I57" i="8"/>
  <c r="K57" i="8"/>
  <c r="G14" i="5"/>
  <c r="I14" i="5"/>
  <c r="K14" i="5"/>
  <c r="G23" i="5"/>
  <c r="I23" i="5"/>
  <c r="K23" i="5"/>
  <c r="G37" i="5"/>
  <c r="I37" i="5"/>
  <c r="K37" i="5"/>
  <c r="G15" i="1"/>
  <c r="I15" i="1"/>
  <c r="K15" i="1"/>
  <c r="G24" i="1"/>
  <c r="I24" i="5" l="1"/>
  <c r="I28" i="5" s="1"/>
  <c r="I30" i="5" s="1"/>
  <c r="I39" i="5" s="1"/>
  <c r="K24" i="5"/>
  <c r="K28" i="5" s="1"/>
  <c r="K30" i="5" s="1"/>
  <c r="K39" i="5" s="1"/>
  <c r="G24" i="5"/>
  <c r="G28" i="5" s="1"/>
  <c r="G30" i="5" s="1"/>
  <c r="G39" i="5" s="1"/>
  <c r="E14" i="5" l="1"/>
  <c r="E55" i="1"/>
  <c r="E57" i="8" l="1"/>
  <c r="E48" i="8"/>
  <c r="E23" i="5"/>
  <c r="E24" i="5" s="1"/>
  <c r="E28" i="5" s="1"/>
  <c r="E56" i="1"/>
  <c r="E15" i="1"/>
  <c r="G27" i="1" l="1"/>
  <c r="K27" i="1"/>
  <c r="I27" i="1"/>
  <c r="M13" i="7"/>
  <c r="O15" i="6"/>
  <c r="S15" i="6" s="1"/>
  <c r="O20" i="6"/>
  <c r="S20" i="6" s="1"/>
  <c r="E27" i="1"/>
  <c r="O22" i="6"/>
  <c r="S22" i="6" s="1"/>
  <c r="G55" i="1"/>
  <c r="O11" i="6"/>
  <c r="S11" i="6" s="1"/>
  <c r="Q21" i="6"/>
  <c r="K21" i="6"/>
  <c r="I21" i="6"/>
  <c r="G21" i="6"/>
  <c r="E21" i="6"/>
  <c r="K49" i="5" l="1"/>
  <c r="G56" i="5"/>
  <c r="G54" i="5" s="1"/>
  <c r="K28" i="1"/>
  <c r="G28" i="1"/>
  <c r="K18" i="7"/>
  <c r="E37" i="5"/>
  <c r="K54" i="5" l="1"/>
  <c r="G49" i="5"/>
  <c r="G51" i="5"/>
  <c r="M20" i="7" l="1"/>
  <c r="I19" i="7"/>
  <c r="G19" i="7"/>
  <c r="E19" i="7"/>
  <c r="I28" i="1" l="1"/>
  <c r="E28" i="1"/>
  <c r="M9" i="7"/>
  <c r="M11" i="7"/>
  <c r="M10" i="7"/>
  <c r="O13" i="6"/>
  <c r="K55" i="1" l="1"/>
  <c r="S13" i="6" l="1"/>
  <c r="Q14" i="6"/>
  <c r="K14" i="6"/>
  <c r="I14" i="6"/>
  <c r="G14" i="6"/>
  <c r="E14" i="6"/>
  <c r="E16" i="6" l="1"/>
  <c r="E18" i="6" s="1"/>
  <c r="G16" i="6"/>
  <c r="G18" i="6" s="1"/>
  <c r="K16" i="6"/>
  <c r="K18" i="6" s="1"/>
  <c r="Q16" i="6"/>
  <c r="Q18" i="6" s="1"/>
  <c r="I16" i="6"/>
  <c r="I18" i="6" s="1"/>
  <c r="G79" i="1" l="1"/>
  <c r="Q23" i="6"/>
  <c r="E79" i="1" s="1"/>
  <c r="Q24" i="6" s="1"/>
  <c r="G72" i="1"/>
  <c r="G23" i="6"/>
  <c r="E72" i="1" s="1"/>
  <c r="G74" i="1"/>
  <c r="I23" i="6"/>
  <c r="E74" i="1" s="1"/>
  <c r="G76" i="1"/>
  <c r="K23" i="6"/>
  <c r="E76" i="1" s="1"/>
  <c r="G71" i="1"/>
  <c r="E23" i="6"/>
  <c r="E71" i="1" s="1"/>
  <c r="K12" i="7"/>
  <c r="K14" i="7" s="1"/>
  <c r="K16" i="7" s="1"/>
  <c r="K77" i="1" s="1"/>
  <c r="I12" i="7"/>
  <c r="I14" i="7" s="1"/>
  <c r="I16" i="7" s="1"/>
  <c r="G12" i="7"/>
  <c r="G14" i="7" s="1"/>
  <c r="G16" i="7" s="1"/>
  <c r="E12" i="7"/>
  <c r="E14" i="7" s="1"/>
  <c r="E16" i="7" s="1"/>
  <c r="I55" i="1"/>
  <c r="I56" i="1" s="1"/>
  <c r="I21" i="7" l="1"/>
  <c r="I76" i="1" s="1"/>
  <c r="K76" i="1"/>
  <c r="E21" i="7"/>
  <c r="I71" i="1" s="1"/>
  <c r="K71" i="1"/>
  <c r="G21" i="7"/>
  <c r="I72" i="1" s="1"/>
  <c r="K72" i="1"/>
  <c r="G56" i="1"/>
  <c r="K56" i="1"/>
  <c r="I8" i="8"/>
  <c r="I21" i="8" s="1"/>
  <c r="I31" i="8" s="1"/>
  <c r="E8" i="8"/>
  <c r="E21" i="8" s="1"/>
  <c r="M12" i="7"/>
  <c r="M14" i="7" s="1"/>
  <c r="M16" i="7" s="1"/>
  <c r="E31" i="8" l="1"/>
  <c r="E33" i="8" s="1"/>
  <c r="E58" i="8" s="1"/>
  <c r="E61" i="8" s="1"/>
  <c r="I33" i="8"/>
  <c r="K78" i="1"/>
  <c r="K80" i="1" s="1"/>
  <c r="K81" i="1" s="1"/>
  <c r="K82" i="1" s="1"/>
  <c r="K8" i="8"/>
  <c r="K21" i="8" s="1"/>
  <c r="K31" i="8" s="1"/>
  <c r="E30" i="5"/>
  <c r="E39" i="5" s="1"/>
  <c r="E56" i="5" s="1"/>
  <c r="E54" i="5" s="1"/>
  <c r="I58" i="8" l="1"/>
  <c r="I61" i="8" s="1"/>
  <c r="K33" i="8"/>
  <c r="I54" i="5"/>
  <c r="K17" i="7"/>
  <c r="G8" i="8"/>
  <c r="G21" i="8" s="1"/>
  <c r="G31" i="8" s="1"/>
  <c r="I49" i="5"/>
  <c r="E49" i="5"/>
  <c r="M19" i="6" s="1"/>
  <c r="K58" i="8" l="1"/>
  <c r="K61" i="8" s="1"/>
  <c r="M21" i="6"/>
  <c r="O19" i="6"/>
  <c r="G33" i="8"/>
  <c r="E51" i="5"/>
  <c r="M14" i="6"/>
  <c r="M16" i="6" s="1"/>
  <c r="M17" i="7"/>
  <c r="G58" i="8" l="1"/>
  <c r="G61" i="8" s="1"/>
  <c r="O21" i="6"/>
  <c r="S19" i="6"/>
  <c r="S21" i="6" s="1"/>
  <c r="M18" i="6"/>
  <c r="O12" i="6"/>
  <c r="O14" i="6" s="1"/>
  <c r="O16" i="6" s="1"/>
  <c r="O18" i="6" s="1"/>
  <c r="O23" i="6" l="1"/>
  <c r="S12" i="6"/>
  <c r="S14" i="6" s="1"/>
  <c r="S16" i="6" s="1"/>
  <c r="S18" i="6" s="1"/>
  <c r="S23" i="6" s="1"/>
  <c r="G77" i="1"/>
  <c r="G78" i="1" s="1"/>
  <c r="G80" i="1" s="1"/>
  <c r="G81" i="1" s="1"/>
  <c r="G82" i="1" s="1"/>
  <c r="M23" i="6"/>
  <c r="E77" i="1" s="1"/>
  <c r="E78" i="1" s="1"/>
  <c r="M18" i="7"/>
  <c r="M19" i="7" s="1"/>
  <c r="M21" i="7" s="1"/>
  <c r="K19" i="7"/>
  <c r="K21" i="7" s="1"/>
  <c r="I77" i="1" s="1"/>
  <c r="I78" i="1" s="1"/>
  <c r="I80" i="1" s="1"/>
  <c r="I81" i="1" s="1"/>
  <c r="I82" i="1" s="1"/>
  <c r="E80" i="1" l="1"/>
  <c r="O24" i="6"/>
  <c r="E81" i="1" l="1"/>
  <c r="E82" i="1" s="1"/>
  <c r="S2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Pentip Sirathanaran</author>
  </authors>
  <commentList>
    <comment ref="A8" authorId="0" shapeId="0" xr:uid="{C951EDC7-DB28-48FE-85E1-4BAA56494C80}">
      <text>
        <r>
          <rPr>
            <sz val="9"/>
            <color indexed="81"/>
            <rFont val="Tahoma"/>
            <family val="2"/>
          </rPr>
          <t>หากกิจการเลือกแสดงรายการตามสภาพคล่อง ต้องเปิดเผยข้อมูลเพิ่มเติมว่ามีสินทรัพย์/หนี้สินแต่ละบรรทัดได้รวมยอดคงเหลือส่วนที่คาดว่าจะได้รับคืนหรือจ่ายชำระดังนี้
- ไม่เกิน 12 เดือน นับจากรอบระยะเวลารายงาน
- เกินกว่า 12 เดือน นับจากรอบระยะเวลารายงาน
(TAS 1.61)</t>
        </r>
      </text>
    </comment>
  </commentList>
</comments>
</file>

<file path=xl/sharedStrings.xml><?xml version="1.0" encoding="utf-8"?>
<sst xmlns="http://schemas.openxmlformats.org/spreadsheetml/2006/main" count="273" uniqueCount="189">
  <si>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</si>
  <si>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</si>
  <si>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</si>
  <si>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</si>
  <si>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</si>
  <si>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</si>
  <si>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</si>
  <si>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 xml:space="preserve">Inventories </t>
  </si>
  <si>
    <t>Other current financial assets</t>
  </si>
  <si>
    <t>Other current assets</t>
  </si>
  <si>
    <t>Total current assets</t>
  </si>
  <si>
    <t>Non-current assets</t>
  </si>
  <si>
    <t>Right-of-use assets</t>
  </si>
  <si>
    <t>Deferred tax assets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</si>
  <si>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</si>
  <si>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</si>
  <si>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</si>
  <si>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</si>
  <si>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</si>
  <si>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</si>
  <si>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Income tax payable</t>
  </si>
  <si>
    <t>Other current financial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</si>
  <si>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</si>
  <si>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</si>
  <si>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</si>
  <si>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</si>
  <si>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</si>
  <si>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</si>
  <si>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</si>
  <si>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>Share premium</t>
  </si>
  <si>
    <t>Retained earnings</t>
  </si>
  <si>
    <t xml:space="preserve">   Unappropriated</t>
  </si>
  <si>
    <t>Equity attributable to owners of the Company</t>
  </si>
  <si>
    <t>Total shareholders' equity</t>
  </si>
  <si>
    <t>Total liabilities and shareholders' equity</t>
  </si>
  <si>
    <t>Directors</t>
  </si>
  <si>
    <t>Revenues</t>
  </si>
  <si>
    <t>Total revenues</t>
  </si>
  <si>
    <t>Expenses</t>
  </si>
  <si>
    <t>Selling and distribution expenses</t>
  </si>
  <si>
    <t>Administrative expenses</t>
  </si>
  <si>
    <t>Total expenses</t>
  </si>
  <si>
    <t>Finance cost</t>
  </si>
  <si>
    <t>Income tax expenses</t>
  </si>
  <si>
    <t>Equity holders of the Company</t>
  </si>
  <si>
    <t>Other comprehensive income for the year</t>
  </si>
  <si>
    <t>Total comprehensive income for the year</t>
  </si>
  <si>
    <t>Total comprehensive income attributable to:</t>
  </si>
  <si>
    <t>Cash flows from operating activities</t>
  </si>
  <si>
    <t>Profit before tax</t>
  </si>
  <si>
    <t xml:space="preserve">Adjustments to reconcile profit before tax to </t>
  </si>
  <si>
    <t xml:space="preserve">   net cash provided by (paid from) operating activities:</t>
  </si>
  <si>
    <t xml:space="preserve">   Finance income</t>
  </si>
  <si>
    <t xml:space="preserve">   Finance cost</t>
  </si>
  <si>
    <t xml:space="preserve">Profit from operating activities before  </t>
  </si>
  <si>
    <t xml:space="preserve">   changes in operating assets and liabilities</t>
  </si>
  <si>
    <t>Operating assets (increase) decrease</t>
  </si>
  <si>
    <t xml:space="preserve">   Inventories</t>
  </si>
  <si>
    <t xml:space="preserve">   Other current assets</t>
  </si>
  <si>
    <t>Operating liabilities increase (decrease)</t>
  </si>
  <si>
    <t>Cash flows from investing activities</t>
  </si>
  <si>
    <t>Cash flows from financing activities</t>
  </si>
  <si>
    <t>Dividend paid</t>
  </si>
  <si>
    <t>Net foreign exchange difference</t>
  </si>
  <si>
    <t>Cash and cash equivalents at beginning of year</t>
  </si>
  <si>
    <t>Cash and cash equivalents at end of year</t>
  </si>
  <si>
    <t xml:space="preserve">The accompanying notes are an integral part of the financial statements. </t>
  </si>
  <si>
    <t>Statement of changes in shareholders' equity</t>
  </si>
  <si>
    <t>Total equity</t>
  </si>
  <si>
    <t>Issued and</t>
  </si>
  <si>
    <t>attributable to</t>
  </si>
  <si>
    <t>Non-controlling</t>
  </si>
  <si>
    <t>Total</t>
  </si>
  <si>
    <t>shareholders'</t>
  </si>
  <si>
    <t>owners of</t>
  </si>
  <si>
    <t xml:space="preserve"> interests of</t>
  </si>
  <si>
    <t>share capital</t>
  </si>
  <si>
    <t>Unappropriated</t>
  </si>
  <si>
    <t>equity</t>
  </si>
  <si>
    <t>the Company</t>
  </si>
  <si>
    <t>Profit for the year</t>
  </si>
  <si>
    <t>Statement of changes in shareholders' equity (continued)</t>
  </si>
  <si>
    <t>Business Alignment Public Company Limited and its subsidiary</t>
  </si>
  <si>
    <t>Investment in subsidiary</t>
  </si>
  <si>
    <t xml:space="preserve">Property, plant and equipment </t>
  </si>
  <si>
    <t>Intangible assets</t>
  </si>
  <si>
    <t xml:space="preserve">Current portion of lease liabilities </t>
  </si>
  <si>
    <t xml:space="preserve">      660,000,000 ordinary shares of Baht 0.5 each</t>
  </si>
  <si>
    <t xml:space="preserve">Revenue from sales of goods </t>
  </si>
  <si>
    <t>Revenue from rendering of services</t>
  </si>
  <si>
    <t>Revenue from hospital operations</t>
  </si>
  <si>
    <t>Cost of sales of goods</t>
  </si>
  <si>
    <t>Cost of rendering of services</t>
  </si>
  <si>
    <t>Cost of hospital operations</t>
  </si>
  <si>
    <t xml:space="preserve">Operating profit </t>
  </si>
  <si>
    <t>Profit before income tax expenses</t>
  </si>
  <si>
    <t xml:space="preserve">   Profit attributable to equity holders of the Company</t>
  </si>
  <si>
    <t>Earnings per share</t>
  </si>
  <si>
    <t>Basic earnings per share</t>
  </si>
  <si>
    <t>Profit attributable to:</t>
  </si>
  <si>
    <t xml:space="preserve">   Other non-current assets</t>
  </si>
  <si>
    <t xml:space="preserve">   Provision</t>
  </si>
  <si>
    <t>Cash received from interest income</t>
  </si>
  <si>
    <t>Acquisitions of equipment and intangible assets</t>
  </si>
  <si>
    <t>Cash paid for interest expenses</t>
  </si>
  <si>
    <t xml:space="preserve">   from financial institutions</t>
  </si>
  <si>
    <t>Cash paid for principal portion of lease liabilities</t>
  </si>
  <si>
    <t xml:space="preserve">shareholding  </t>
  </si>
  <si>
    <t>in subsidiary</t>
  </si>
  <si>
    <t>Liabilities and shareholders' equity (continued)</t>
  </si>
  <si>
    <t>Deficit on changes in percentage</t>
  </si>
  <si>
    <t xml:space="preserve">   of shareholding in subsidiary</t>
  </si>
  <si>
    <t>Statement of comprehensive income</t>
  </si>
  <si>
    <t>Statement of comprehensive income (continued)</t>
  </si>
  <si>
    <t>Profit or loss:</t>
  </si>
  <si>
    <t>Other comprehensive income</t>
  </si>
  <si>
    <t>Net cash flows used in financing activities</t>
  </si>
  <si>
    <t xml:space="preserve">      600,734,989 ordinary shares of Baht 0.5 each</t>
  </si>
  <si>
    <t>Restricted bank deposits</t>
  </si>
  <si>
    <t>Non-controlling interests of the subsidiary</t>
  </si>
  <si>
    <t xml:space="preserve">Item not to be reclassified to profit or loss in </t>
  </si>
  <si>
    <t xml:space="preserve">   subsequent periods</t>
  </si>
  <si>
    <t xml:space="preserve">Appropriated - </t>
  </si>
  <si>
    <t>statutory reserve</t>
  </si>
  <si>
    <t>the subsidiary</t>
  </si>
  <si>
    <t xml:space="preserve"> paid-up</t>
  </si>
  <si>
    <t>paid-up</t>
  </si>
  <si>
    <t>Statement of cash flows</t>
  </si>
  <si>
    <t>Statement of cash flows (continued)</t>
  </si>
  <si>
    <t xml:space="preserve">   Depreciation and amortisation</t>
  </si>
  <si>
    <t xml:space="preserve">   Cash paid for corporate income tax</t>
  </si>
  <si>
    <t xml:space="preserve">in percentage of  </t>
  </si>
  <si>
    <t>Deficit on changes</t>
  </si>
  <si>
    <t>Balance as at 1 January 2024</t>
  </si>
  <si>
    <t>Balance as at 31 December 2024</t>
  </si>
  <si>
    <t>Loss on exchange</t>
  </si>
  <si>
    <t xml:space="preserve">                            -</t>
  </si>
  <si>
    <t xml:space="preserve">   net of current portion</t>
  </si>
  <si>
    <t xml:space="preserve">   (Gain) loss on change in value of derivative</t>
  </si>
  <si>
    <t>Current portion of long-term loans</t>
  </si>
  <si>
    <t>Long-term loans, net of current portion</t>
  </si>
  <si>
    <t xml:space="preserve">   Appropriated - statutory reserve</t>
  </si>
  <si>
    <t>Finance income</t>
  </si>
  <si>
    <t xml:space="preserve">   Write-down (reversal) of inventory to net realisable value</t>
  </si>
  <si>
    <t xml:space="preserve">   Write-off of equipment and computer software</t>
  </si>
  <si>
    <t>Repayment of long-term loans</t>
  </si>
  <si>
    <t>Other income</t>
  </si>
  <si>
    <t>Construction revenue</t>
  </si>
  <si>
    <t>Cost of construction</t>
  </si>
  <si>
    <t>As at 31 December 2025</t>
  </si>
  <si>
    <t>For the year ended 31 December 2025</t>
  </si>
  <si>
    <t>Balance as at 1 January 2025</t>
  </si>
  <si>
    <t>Balance as at 31 December 2025</t>
  </si>
  <si>
    <t>Non-current provision for employee benefits</t>
  </si>
  <si>
    <t>Statement of financial position (continued)</t>
  </si>
  <si>
    <t>Statement of financial position</t>
  </si>
  <si>
    <t>Trade and other current receivables</t>
  </si>
  <si>
    <t>Investment in associate</t>
  </si>
  <si>
    <t>Trade and other current payables</t>
  </si>
  <si>
    <t>Other current provisions</t>
  </si>
  <si>
    <t xml:space="preserve">   net of income tax</t>
  </si>
  <si>
    <t>Share of loss from investment in associate</t>
  </si>
  <si>
    <t xml:space="preserve">   Provision for employee benefits</t>
  </si>
  <si>
    <t xml:space="preserve">   Trade and other current receivables</t>
  </si>
  <si>
    <t xml:space="preserve">   Trade and other current payables</t>
  </si>
  <si>
    <t xml:space="preserve">   Share of loss from investment in associate</t>
  </si>
  <si>
    <t>Investment in associae</t>
  </si>
  <si>
    <t>Trade and other non-current payables</t>
  </si>
  <si>
    <t xml:space="preserve">   Unrealised loss on exchange rate</t>
  </si>
  <si>
    <t>Cash flows used in operating activities</t>
  </si>
  <si>
    <t>Net cash flows used in operating activities</t>
  </si>
  <si>
    <t>Decrease in fixed deposits</t>
  </si>
  <si>
    <t>Decrease (increase) in restricted bank deposits</t>
  </si>
  <si>
    <t>Net cash flows from (used in) investing activities</t>
  </si>
  <si>
    <t xml:space="preserve">Increase in short-term loans </t>
  </si>
  <si>
    <t>Net decrease in cash and cash equivalents</t>
  </si>
  <si>
    <t>Current portion of finance lease receivable</t>
  </si>
  <si>
    <t>Finance lease receivable -</t>
  </si>
  <si>
    <t>Short-term loans from financial institutions</t>
  </si>
  <si>
    <t>Lease liabilities, net of current portion</t>
  </si>
  <si>
    <t>Other non-current provisions</t>
  </si>
  <si>
    <t xml:space="preserve">   Issued and fully paid up</t>
  </si>
  <si>
    <t>25, 30</t>
  </si>
  <si>
    <t xml:space="preserve">Remeasurement gain (loss) on defined benefit plan - </t>
  </si>
  <si>
    <t>Other comprehensive income (loss) for the year</t>
  </si>
  <si>
    <t>Dividend paid (Note 34)</t>
  </si>
  <si>
    <t>Other comprehensive loss for the year</t>
  </si>
  <si>
    <t xml:space="preserve">   Finance lease receivable</t>
  </si>
  <si>
    <t>Cash received from long-term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</si>
</sst>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[$€-2]\ * #,##0.00_);_([$€-2]\ * \(#,##0.00\);_([$€-2]\ * &quot;-&quot;??_);_(@_)"/>
    <numFmt numFmtId="166" formatCode="0.0"/>
  </numFmts>
  <fonts count="14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0"/>
      <name val="ApFont"/>
    </font>
    <font>
      <sz val="9"/>
      <color indexed="81"/>
      <name val="Tahoma"/>
      <family val="2"/>
    </font>
    <font>
      <i/>
      <sz val="11"/>
      <color rgb="FFFF0000"/>
      <name val="Arial"/>
      <family val="2"/>
    </font>
    <font>
      <sz val="10"/>
      <name val="Arial"/>
      <family val="2"/>
    </font>
    <font>
      <b/>
      <i/>
      <sz val="11"/>
      <color rgb="FFFF000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32">
    <xf numFmtId="0" fontId="0" fillId="0" borderId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43" fontId="1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41" fontId="5" fillId="0" borderId="1" xfId="1" applyNumberFormat="1" applyFont="1" applyFill="1" applyBorder="1" applyAlignment="1">
      <alignment horizontal="right"/>
    </xf>
    <xf numFmtId="41" fontId="5" fillId="0" borderId="0" xfId="1" applyNumberFormat="1" applyFont="1" applyFill="1" applyAlignment="1"/>
    <xf numFmtId="41" fontId="5" fillId="0" borderId="0" xfId="1" applyNumberFormat="1" applyFont="1" applyFill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5" fillId="0" borderId="0" xfId="4" applyNumberFormat="1" applyFont="1" applyFill="1" applyAlignment="1"/>
    <xf numFmtId="41" fontId="5" fillId="0" borderId="1" xfId="4" applyNumberFormat="1" applyFont="1" applyFill="1" applyBorder="1" applyAlignment="1"/>
    <xf numFmtId="41" fontId="5" fillId="0" borderId="0" xfId="4" applyNumberFormat="1" applyFont="1" applyFill="1" applyBorder="1" applyAlignment="1"/>
    <xf numFmtId="41" fontId="5" fillId="0" borderId="0" xfId="4" applyNumberFormat="1" applyFont="1" applyFill="1" applyBorder="1" applyAlignment="1">
      <alignment horizontal="center"/>
    </xf>
    <xf numFmtId="41" fontId="5" fillId="0" borderId="1" xfId="4" applyNumberFormat="1" applyFont="1" applyFill="1" applyBorder="1" applyAlignment="1">
      <alignment horizontal="center"/>
    </xf>
    <xf numFmtId="41" fontId="5" fillId="0" borderId="4" xfId="4" applyNumberFormat="1" applyFont="1" applyFill="1" applyBorder="1" applyAlignment="1"/>
    <xf numFmtId="41" fontId="5" fillId="0" borderId="4" xfId="1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/>
    </xf>
    <xf numFmtId="164" fontId="13" fillId="0" borderId="0" xfId="6" applyNumberFormat="1" applyFont="1" applyFill="1" applyAlignment="1"/>
    <xf numFmtId="164" fontId="13" fillId="0" borderId="0" xfId="7" applyNumberFormat="1" applyFont="1" applyFill="1" applyAlignment="1"/>
    <xf numFmtId="164" fontId="13" fillId="0" borderId="0" xfId="8" applyNumberFormat="1" applyFont="1" applyFill="1" applyAlignment="1"/>
    <xf numFmtId="164" fontId="13" fillId="0" borderId="0" xfId="9" applyNumberFormat="1" applyFont="1" applyFill="1" applyAlignment="1"/>
    <xf numFmtId="164" fontId="13" fillId="0" borderId="0" xfId="10" applyNumberFormat="1" applyFont="1" applyFill="1" applyAlignment="1"/>
    <xf numFmtId="164" fontId="13" fillId="0" borderId="0" xfId="11" applyNumberFormat="1" applyFont="1" applyFill="1" applyAlignment="1"/>
    <xf numFmtId="164" fontId="13" fillId="0" borderId="0" xfId="12" applyNumberFormat="1" applyFont="1" applyFill="1" applyAlignment="1"/>
    <xf numFmtId="164" fontId="13" fillId="0" borderId="0" xfId="13" applyNumberFormat="1" applyFont="1" applyFill="1" applyAlignment="1"/>
    <xf numFmtId="164" fontId="13" fillId="0" borderId="0" xfId="14" applyNumberFormat="1" applyFont="1" applyFill="1" applyAlignment="1"/>
    <xf numFmtId="164" fontId="13" fillId="0" borderId="0" xfId="15" applyNumberFormat="1" applyFont="1" applyFill="1" applyAlignment="1"/>
    <xf numFmtId="164" fontId="13" fillId="0" borderId="0" xfId="16" applyNumberFormat="1" applyFont="1" applyFill="1" applyAlignment="1"/>
    <xf numFmtId="164" fontId="13" fillId="0" borderId="0" xfId="17" applyNumberFormat="1" applyFont="1" applyFill="1" applyAlignment="1"/>
    <xf numFmtId="164" fontId="13" fillId="0" borderId="0" xfId="18" applyNumberFormat="1" applyFont="1" applyFill="1" applyAlignment="1"/>
    <xf numFmtId="164" fontId="13" fillId="0" borderId="1" xfId="19" applyNumberFormat="1" applyFont="1" applyFill="1" applyBorder="1" applyAlignment="1"/>
    <xf numFmtId="164" fontId="13" fillId="0" borderId="0" xfId="20" applyNumberFormat="1" applyFont="1" applyFill="1" applyAlignment="1"/>
    <xf numFmtId="164" fontId="13" fillId="0" borderId="0" xfId="21" applyNumberFormat="1" applyFont="1" applyFill="1" applyAlignment="1"/>
    <xf numFmtId="164" fontId="13" fillId="0" borderId="0" xfId="22" applyNumberFormat="1" applyFont="1" applyFill="1" applyAlignment="1"/>
    <xf numFmtId="164" fontId="13" fillId="0" borderId="0" xfId="23" applyNumberFormat="1" applyFont="1" applyFill="1" applyAlignment="1"/>
    <xf numFmtId="164" fontId="13" fillId="0" borderId="0" xfId="24" applyNumberFormat="1" applyFont="1" applyFill="1" applyAlignment="1"/>
    <xf numFmtId="164" fontId="13" fillId="0" borderId="0" xfId="25" applyNumberFormat="1" applyFont="1" applyFill="1" applyAlignment="1"/>
    <xf numFmtId="164" fontId="13" fillId="0" borderId="0" xfId="26" applyNumberFormat="1" applyFont="1" applyFill="1" applyAlignment="1"/>
    <xf numFmtId="164" fontId="13" fillId="0" borderId="0" xfId="27" applyNumberFormat="1" applyFont="1" applyFill="1" applyAlignment="1"/>
    <xf numFmtId="164" fontId="13" fillId="0" borderId="0" xfId="28" applyNumberFormat="1" applyFont="1" applyFill="1" applyAlignment="1"/>
    <xf numFmtId="164" fontId="13" fillId="0" borderId="0" xfId="29" applyNumberFormat="1" applyFont="1" applyFill="1" applyAlignment="1"/>
    <xf numFmtId="164" fontId="13" fillId="0" borderId="1" xfId="30" applyNumberFormat="1" applyFont="1" applyFill="1" applyBorder="1" applyAlignment="1"/>
    <xf numFmtId="164" fontId="13" fillId="0" borderId="0" xfId="31" applyNumberFormat="1" applyFont="1" applyFill="1" applyAlignment="1"/>
    <xf numFmtId="0" fontId="4" fillId="0" borderId="0" xfId="0" applyFont="1"/>
    <xf numFmtId="164" fontId="5" fillId="0" borderId="0" xfId="0" quotePrefix="1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left"/>
    </xf>
    <xf numFmtId="37" fontId="4" fillId="0" borderId="0" xfId="2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164" fontId="5" fillId="0" borderId="0" xfId="0" quotePrefix="1" applyNumberFormat="1" applyFont="1" applyAlignment="1">
      <alignment horizontal="left"/>
    </xf>
    <xf numFmtId="41" fontId="5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right"/>
    </xf>
    <xf numFmtId="41" fontId="5" fillId="0" borderId="2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41" fontId="5" fillId="0" borderId="1" xfId="0" applyNumberFormat="1" applyFont="1" applyBorder="1" applyAlignment="1">
      <alignment horizontal="right"/>
    </xf>
    <xf numFmtId="41" fontId="5" fillId="0" borderId="3" xfId="0" applyNumberFormat="1" applyFont="1" applyBorder="1" applyAlignment="1">
      <alignment horizontal="right"/>
    </xf>
    <xf numFmtId="0" fontId="5" fillId="0" borderId="0" xfId="0" quotePrefix="1" applyFont="1" applyAlignment="1">
      <alignment horizontal="left"/>
    </xf>
    <xf numFmtId="41" fontId="5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41" fontId="5" fillId="0" borderId="2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41" fontId="5" fillId="0" borderId="1" xfId="0" applyNumberFormat="1" applyFont="1" applyBorder="1" applyAlignment="1">
      <alignment horizontal="center"/>
    </xf>
    <xf numFmtId="41" fontId="5" fillId="0" borderId="4" xfId="0" applyNumberFormat="1" applyFont="1" applyBorder="1" applyAlignment="1">
      <alignment horizontal="right"/>
    </xf>
    <xf numFmtId="41" fontId="5" fillId="0" borderId="0" xfId="0" applyNumberFormat="1" applyFont="1"/>
    <xf numFmtId="164" fontId="5" fillId="0" borderId="1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5" fillId="0" borderId="0" xfId="0" quotePrefix="1" applyFont="1" applyAlignment="1">
      <alignment horizontal="center"/>
    </xf>
    <xf numFmtId="0" fontId="5" fillId="0" borderId="5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1" fontId="5" fillId="0" borderId="4" xfId="0" applyNumberFormat="1" applyFont="1" applyBorder="1" applyAlignment="1">
      <alignment horizontal="center"/>
    </xf>
    <xf numFmtId="37" fontId="5" fillId="0" borderId="0" xfId="0" applyNumberFormat="1" applyFont="1" applyAlignment="1">
      <alignment horizontal="centerContinuous"/>
    </xf>
    <xf numFmtId="38" fontId="5" fillId="0" borderId="0" xfId="0" applyNumberFormat="1" applyFont="1" applyAlignment="1">
      <alignment horizontal="centerContinuous"/>
    </xf>
    <xf numFmtId="37" fontId="5" fillId="0" borderId="0" xfId="0" applyNumberFormat="1" applyFont="1" applyAlignment="1">
      <alignment horizontal="right"/>
    </xf>
    <xf numFmtId="41" fontId="5" fillId="0" borderId="3" xfId="0" applyNumberFormat="1" applyFont="1" applyBorder="1" applyAlignment="1">
      <alignment horizontal="center"/>
    </xf>
    <xf numFmtId="37" fontId="5" fillId="0" borderId="0" xfId="0" applyNumberFormat="1" applyFont="1" applyAlignment="1">
      <alignment horizontal="center"/>
    </xf>
    <xf numFmtId="164" fontId="12" fillId="0" borderId="0" xfId="0" applyNumberFormat="1" applyFont="1"/>
    <xf numFmtId="164" fontId="6" fillId="0" borderId="0" xfId="0" applyNumberFormat="1" applyFont="1" applyAlignment="1">
      <alignment horizontal="right"/>
    </xf>
    <xf numFmtId="164" fontId="10" fillId="0" borderId="0" xfId="0" applyNumberFormat="1" applyFont="1"/>
    <xf numFmtId="49" fontId="4" fillId="0" borderId="0" xfId="0" applyNumberFormat="1" applyFont="1"/>
    <xf numFmtId="165" fontId="4" fillId="0" borderId="0" xfId="0" applyNumberFormat="1" applyFont="1"/>
    <xf numFmtId="1" fontId="4" fillId="0" borderId="0" xfId="0" applyNumberFormat="1" applyFont="1" applyAlignment="1">
      <alignment horizontal="center"/>
    </xf>
    <xf numFmtId="41" fontId="4" fillId="0" borderId="0" xfId="0" applyNumberFormat="1" applyFont="1"/>
    <xf numFmtId="41" fontId="4" fillId="0" borderId="0" xfId="0" applyNumberFormat="1" applyFont="1" applyAlignment="1">
      <alignment horizontal="right"/>
    </xf>
    <xf numFmtId="0" fontId="7" fillId="0" borderId="0" xfId="0" applyFont="1"/>
    <xf numFmtId="165" fontId="5" fillId="0" borderId="0" xfId="0" applyNumberFormat="1" applyFont="1"/>
    <xf numFmtId="1" fontId="5" fillId="0" borderId="0" xfId="0" applyNumberFormat="1" applyFont="1" applyAlignment="1">
      <alignment horizontal="center"/>
    </xf>
    <xf numFmtId="41" fontId="5" fillId="0" borderId="1" xfId="5" applyNumberFormat="1" applyFont="1" applyBorder="1" applyAlignment="1">
      <alignment horizontal="center"/>
    </xf>
    <xf numFmtId="0" fontId="5" fillId="0" borderId="0" xfId="3" applyFont="1"/>
    <xf numFmtId="41" fontId="5" fillId="0" borderId="1" xfId="3" applyNumberFormat="1" applyFont="1" applyBorder="1" applyAlignment="1">
      <alignment horizontal="center"/>
    </xf>
    <xf numFmtId="49" fontId="5" fillId="0" borderId="0" xfId="0" applyNumberFormat="1" applyFont="1"/>
    <xf numFmtId="43" fontId="5" fillId="0" borderId="4" xfId="0" applyNumberFormat="1" applyFont="1" applyBorder="1" applyAlignment="1">
      <alignment horizontal="right"/>
    </xf>
    <xf numFmtId="43" fontId="5" fillId="0" borderId="0" xfId="0" applyNumberFormat="1" applyFont="1"/>
    <xf numFmtId="43" fontId="5" fillId="0" borderId="4" xfId="0" applyNumberFormat="1" applyFont="1" applyBorder="1"/>
    <xf numFmtId="16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164" fontId="5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</cellXfs>
  <cellStyles count="32">
    <cellStyle name="Comma" xfId="1" builtinId="3"/>
    <cellStyle name="Comma 183" xfId="6" xr:uid="{3CDBE401-B1EA-45AD-94B3-416A8C28359D}"/>
    <cellStyle name="Comma 184" xfId="7" xr:uid="{680A1D89-25DA-43A6-9496-BB9DC3049F56}"/>
    <cellStyle name="Comma 185" xfId="8" xr:uid="{4EFCF6C0-5B07-4158-AE1B-06E618E72566}"/>
    <cellStyle name="Comma 186" xfId="9" xr:uid="{8DFA7825-C787-4109-8E0D-F78B15206994}"/>
    <cellStyle name="Comma 187" xfId="10" xr:uid="{671BC2E5-3E8E-4FE2-B1CF-67662C868F21}"/>
    <cellStyle name="Comma 188" xfId="11" xr:uid="{38E5F9FA-2145-4CED-B0FA-3BE9726F2655}"/>
    <cellStyle name="Comma 189" xfId="12" xr:uid="{97260874-AA19-4841-9E83-8EB9A0942443}"/>
    <cellStyle name="Comma 190" xfId="13" xr:uid="{F04432CC-3289-43C3-811B-9304175E3823}"/>
    <cellStyle name="Comma 191" xfId="15" xr:uid="{1EE10609-4824-4AC8-9E88-C874F473EA3D}"/>
    <cellStyle name="Comma 192" xfId="14" xr:uid="{8158AD8E-024F-4A02-9D5A-33B4B42D66C6}"/>
    <cellStyle name="Comma 193" xfId="17" xr:uid="{10611F1F-CBF6-4FF0-99F1-615E62B612A0}"/>
    <cellStyle name="Comma 194" xfId="16" xr:uid="{82449B6F-0CF9-438D-B1BB-64BB2F9FA7DA}"/>
    <cellStyle name="Comma 195" xfId="18" xr:uid="{99E5A30E-5A20-4834-BB03-5AEDD7DAA604}"/>
    <cellStyle name="Comma 196" xfId="19" xr:uid="{C202D777-D28E-484B-A4FE-A853E0F26AA0}"/>
    <cellStyle name="Comma 197" xfId="21" xr:uid="{9934A276-409B-44F6-B1B0-E1348217478D}"/>
    <cellStyle name="Comma 198" xfId="20" xr:uid="{AE5202DB-2EE3-45F7-8FBA-FF1C84494E4B}"/>
    <cellStyle name="Comma 199" xfId="22" xr:uid="{59056246-883C-40A3-B4E2-7521A2C1F936}"/>
    <cellStyle name="Comma 200" xfId="23" xr:uid="{44E212CE-A3A3-46AF-89C6-4A2D9D0BCB88}"/>
    <cellStyle name="Comma 201" xfId="24" xr:uid="{B01D617E-96A5-460A-ADA2-95B3118A72CC}"/>
    <cellStyle name="Comma 202" xfId="25" xr:uid="{F77ECBD6-4240-4780-B746-664E8A57C75F}"/>
    <cellStyle name="Comma 203" xfId="26" xr:uid="{92EDBA07-C781-4F3A-909F-EEDC38719980}"/>
    <cellStyle name="Comma 204" xfId="27" xr:uid="{B7ACF76D-B3E1-426E-9657-1D3679D07419}"/>
    <cellStyle name="Comma 205" xfId="28" xr:uid="{14F19A2B-850B-4250-94C0-0A6C32A5D2CD}"/>
    <cellStyle name="Comma 206" xfId="29" xr:uid="{371E32E4-BC06-4509-ABA8-A5D71BC9CDED}"/>
    <cellStyle name="Comma 207" xfId="30" xr:uid="{FF883D82-A33C-417B-864C-6E2128617596}"/>
    <cellStyle name="Comma 212" xfId="31" xr:uid="{D4BEDA29-07B3-4C8D-86AF-B5E1D8FE3C52}"/>
    <cellStyle name="Comma 3" xfId="4" xr:uid="{AA8B59D6-2CF6-441B-ADB8-B3026BEEEC3F}"/>
    <cellStyle name="Normal" xfId="0" builtinId="0"/>
    <cellStyle name="Normal 2" xfId="3" xr:uid="{E9AE9EAD-8579-4BC7-939E-B86732234368}"/>
    <cellStyle name="Normal 2 4" xfId="5" xr:uid="{62B749F2-E8EB-4949-8C90-1A02122DDDD1}"/>
    <cellStyle name="Normal_BS - E" xfId="2" xr:uid="{00000000-0005-0000-0000-000002000000}"/>
  </cellStyles>
  <dxfs count="0"/>
  <tableStyles count="0" defaultTableStyle="TableStyleMedium9" defaultPivotStyle="PivotStyleLight16"/>
  <colors>
    <mruColors>
      <color rgb="FF00FFFF"/>
      <color rgb="FFFFFFCC"/>
      <color rgb="FF00FF00"/>
      <color rgb="FFFF00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244830</xdr:colOff>
      <xdr:row>257</xdr:row>
      <xdr:rowOff>263119</xdr:rowOff>
    </xdr:from>
    <xdr:to>
      <xdr:col>8</xdr:col>
      <xdr:colOff>49877</xdr:colOff>
      <xdr:row>260</xdr:row>
      <xdr:rowOff>237586</xdr:rowOff>
    </xdr:to>
    <xdr:sp macro="" textlink="">
      <xdr:nvSpPr>
        <xdr:cNvPr id="4154" name="Text Box 58" hidden="1">
          <a:extLst>
            <a:ext uri="{FF2B5EF4-FFF2-40B4-BE49-F238E27FC236}">
              <a16:creationId xmlns:a16="http://schemas.microsoft.com/office/drawing/2014/main" id="{E0981933-F79D-42FC-B466-1F147C0D9309}"/>
            </a:ext>
          </a:extLst>
        </xdr:cNvPr>
        <xdr:cNvSpPr txBox="1">
          <a:spLocks noChangeArrowheads="1"/>
        </xdr:cNvSpPr>
      </xdr:nvSpPr>
      <xdr:spPr bwMode="auto">
        <a:xfrm>
          <a:off x="3359150" y="72028050"/>
          <a:ext cx="2844800" cy="806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168630</xdr:colOff>
      <xdr:row>257</xdr:row>
      <xdr:rowOff>263119</xdr:rowOff>
    </xdr:from>
    <xdr:to>
      <xdr:col>7</xdr:col>
      <xdr:colOff>107027</xdr:colOff>
      <xdr:row>260</xdr:row>
      <xdr:rowOff>237586</xdr:rowOff>
    </xdr:to>
    <xdr:sp macro="" textlink="">
      <xdr:nvSpPr>
        <xdr:cNvPr id="2" name="Text Box 58" hidden="1">
          <a:extLst>
            <a:ext uri="{FF2B5EF4-FFF2-40B4-BE49-F238E27FC236}">
              <a16:creationId xmlns:a16="http://schemas.microsoft.com/office/drawing/2014/main" id="{07B8A4B3-9693-45F2-8476-E25627520A15}"/>
            </a:ext>
          </a:extLst>
        </xdr:cNvPr>
        <xdr:cNvSpPr txBox="1">
          <a:spLocks noChangeArrowheads="1"/>
        </xdr:cNvSpPr>
      </xdr:nvSpPr>
      <xdr:spPr bwMode="auto">
        <a:xfrm>
          <a:off x="3207105" y="71252944"/>
          <a:ext cx="2776847" cy="80314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9"/>
  <sheetViews>
    <sheetView showGridLines="0" tabSelected="1" view="pageBreakPreview" zoomScaleNormal="55" zoomScaleSheetLayoutView="100" workbookViewId="0">
      <selection activeCell="C43" sqref="C43"/>
    </sheetView>
  </sheetViews>
  <sheetFormatPr defaultColWidth="10.88671875" defaultRowHeight="21.9" customHeight="1"/>
  <cols>
    <col min="1" max="1" width="39.33203125" style="47" customWidth="1"/>
    <col min="2" max="2" width="4.5546875" style="48" customWidth="1"/>
    <col min="3" max="3" width="6.5546875" style="47" customWidth="1"/>
    <col min="4" max="4" width="1.88671875" style="48" customWidth="1"/>
    <col min="5" max="5" width="16.33203125" style="48" customWidth="1"/>
    <col min="6" max="6" width="1.88671875" style="48" customWidth="1"/>
    <col min="7" max="7" width="16.33203125" style="48" customWidth="1"/>
    <col min="8" max="8" width="1.88671875" style="48" customWidth="1"/>
    <col min="9" max="9" width="16.33203125" style="48" customWidth="1"/>
    <col min="10" max="10" width="1.88671875" style="48" customWidth="1"/>
    <col min="11" max="11" width="16.33203125" style="48" customWidth="1"/>
    <col min="12" max="12" width="10.88671875" style="48"/>
    <col min="13" max="13" width="1.88671875" style="48" customWidth="1"/>
    <col min="14" max="16384" width="10.88671875" style="48"/>
  </cols>
  <sheetData>
    <row r="1" spans="1:13" s="44" customFormat="1" ht="21.9" customHeight="1">
      <c r="A1" s="40" t="s">
        <v>82</v>
      </c>
      <c r="B1" s="41"/>
      <c r="C1" s="42"/>
      <c r="D1" s="43"/>
      <c r="E1" s="43"/>
      <c r="F1" s="43"/>
      <c r="G1" s="43"/>
      <c r="H1" s="43"/>
      <c r="I1" s="43"/>
      <c r="J1" s="43"/>
      <c r="K1" s="43"/>
      <c r="M1" s="43"/>
    </row>
    <row r="2" spans="1:13" s="44" customFormat="1" ht="21.9" customHeight="1">
      <c r="A2" s="40" t="s">
        <v>155</v>
      </c>
      <c r="B2" s="43"/>
      <c r="C2" s="42"/>
      <c r="D2" s="43"/>
      <c r="E2" s="43"/>
      <c r="F2" s="43"/>
      <c r="G2" s="43"/>
      <c r="H2" s="43"/>
      <c r="I2" s="43"/>
      <c r="J2" s="43"/>
      <c r="K2" s="43"/>
      <c r="M2" s="43"/>
    </row>
    <row r="3" spans="1:13" s="44" customFormat="1" ht="21.9" customHeight="1">
      <c r="A3" s="45" t="s">
        <v>149</v>
      </c>
      <c r="B3" s="43"/>
      <c r="C3" s="42"/>
      <c r="D3" s="43"/>
      <c r="E3" s="43"/>
      <c r="F3" s="43"/>
      <c r="G3" s="43"/>
      <c r="H3" s="43"/>
      <c r="I3" s="43"/>
      <c r="J3" s="43"/>
      <c r="K3" s="43"/>
      <c r="M3" s="43"/>
    </row>
    <row r="4" spans="1:13" s="44" customFormat="1" ht="21.9" customHeight="1">
      <c r="B4" s="43"/>
      <c r="C4" s="42"/>
      <c r="D4" s="43"/>
      <c r="E4" s="43"/>
      <c r="F4" s="43"/>
      <c r="G4" s="43"/>
      <c r="H4" s="43"/>
      <c r="I4" s="43"/>
      <c r="J4" s="43"/>
      <c r="K4" s="46" t="s">
        <v>0</v>
      </c>
      <c r="M4" s="43"/>
    </row>
    <row r="5" spans="1:13" ht="21.9" customHeight="1">
      <c r="E5" s="105" t="s">
        <v>1</v>
      </c>
      <c r="F5" s="105"/>
      <c r="G5" s="105"/>
      <c r="H5" s="50"/>
      <c r="I5" s="105" t="s">
        <v>2</v>
      </c>
      <c r="J5" s="105"/>
      <c r="K5" s="105"/>
    </row>
    <row r="6" spans="1:13" ht="21.9" customHeight="1">
      <c r="C6" s="51" t="s">
        <v>3</v>
      </c>
      <c r="E6" s="52">
        <v>2025</v>
      </c>
      <c r="F6" s="53"/>
      <c r="G6" s="52">
        <v>2024</v>
      </c>
      <c r="H6" s="53"/>
      <c r="I6" s="52">
        <v>2025</v>
      </c>
      <c r="J6" s="53"/>
      <c r="K6" s="52">
        <v>2024</v>
      </c>
    </row>
    <row r="7" spans="1:13" ht="21.9" customHeight="1">
      <c r="A7" s="40" t="s">
        <v>4</v>
      </c>
      <c r="C7" s="54"/>
    </row>
    <row r="8" spans="1:13" ht="21.9" customHeight="1">
      <c r="A8" s="40" t="s">
        <v>5</v>
      </c>
      <c r="C8" s="54"/>
    </row>
    <row r="9" spans="1:13" ht="21.9" customHeight="1">
      <c r="A9" s="47" t="s">
        <v>6</v>
      </c>
      <c r="B9" s="55"/>
      <c r="C9" s="54">
        <v>7</v>
      </c>
      <c r="E9" s="14">
        <v>154095292</v>
      </c>
      <c r="F9" s="56"/>
      <c r="G9" s="56">
        <v>397144586</v>
      </c>
      <c r="H9" s="56"/>
      <c r="I9" s="56">
        <v>126581448</v>
      </c>
      <c r="J9" s="56"/>
      <c r="K9" s="56">
        <v>369900782</v>
      </c>
    </row>
    <row r="10" spans="1:13" ht="21.9" customHeight="1">
      <c r="A10" s="47" t="s">
        <v>156</v>
      </c>
      <c r="C10" s="54">
        <v>8</v>
      </c>
      <c r="D10" s="57"/>
      <c r="E10" s="15">
        <v>605250539</v>
      </c>
      <c r="F10" s="58"/>
      <c r="G10" s="56">
        <v>346866772</v>
      </c>
      <c r="H10" s="58"/>
      <c r="I10" s="56">
        <v>582795982</v>
      </c>
      <c r="J10" s="58"/>
      <c r="K10" s="56">
        <v>329387027</v>
      </c>
      <c r="M10" s="57"/>
    </row>
    <row r="11" spans="1:13" ht="21.9" customHeight="1">
      <c r="A11" s="47" t="s">
        <v>176</v>
      </c>
      <c r="C11" s="54">
        <v>20</v>
      </c>
      <c r="D11" s="57"/>
      <c r="E11" s="16">
        <v>8303652</v>
      </c>
      <c r="F11" s="58"/>
      <c r="G11" s="56">
        <v>7829040</v>
      </c>
      <c r="H11" s="58"/>
      <c r="I11" s="56">
        <v>8303652</v>
      </c>
      <c r="J11" s="58"/>
      <c r="K11" s="56">
        <v>7829040</v>
      </c>
      <c r="M11" s="57"/>
    </row>
    <row r="12" spans="1:13" ht="21.9" customHeight="1">
      <c r="A12" s="47" t="s">
        <v>7</v>
      </c>
      <c r="B12" s="55"/>
      <c r="C12" s="54">
        <v>9</v>
      </c>
      <c r="E12" s="17">
        <v>542056393</v>
      </c>
      <c r="F12" s="56"/>
      <c r="G12" s="56">
        <v>206477377</v>
      </c>
      <c r="H12" s="56"/>
      <c r="I12" s="56">
        <v>540657685</v>
      </c>
      <c r="J12" s="56"/>
      <c r="K12" s="56">
        <v>205213678</v>
      </c>
    </row>
    <row r="13" spans="1:13" ht="21.9" customHeight="1">
      <c r="A13" s="47" t="s">
        <v>8</v>
      </c>
      <c r="B13" s="44"/>
      <c r="C13" s="54">
        <v>10</v>
      </c>
      <c r="E13" s="18">
        <v>12822991</v>
      </c>
      <c r="F13" s="56"/>
      <c r="G13" s="56">
        <v>17554809</v>
      </c>
      <c r="H13" s="56"/>
      <c r="I13" s="56">
        <v>12822991</v>
      </c>
      <c r="J13" s="56"/>
      <c r="K13" s="56">
        <v>17554809</v>
      </c>
    </row>
    <row r="14" spans="1:13" ht="21.9" customHeight="1">
      <c r="A14" s="47" t="s">
        <v>9</v>
      </c>
      <c r="C14" s="54">
        <v>11</v>
      </c>
      <c r="E14" s="19">
        <v>134278079</v>
      </c>
      <c r="F14" s="56"/>
      <c r="G14" s="56">
        <v>90944981</v>
      </c>
      <c r="H14" s="56"/>
      <c r="I14" s="56">
        <v>130419884</v>
      </c>
      <c r="J14" s="56"/>
      <c r="K14" s="56">
        <v>87764531</v>
      </c>
    </row>
    <row r="15" spans="1:13" ht="21.9" customHeight="1">
      <c r="A15" s="40" t="s">
        <v>10</v>
      </c>
      <c r="C15" s="54"/>
      <c r="E15" s="59">
        <f>SUM(E9:E14)</f>
        <v>1456806946</v>
      </c>
      <c r="F15" s="56"/>
      <c r="G15" s="59">
        <f>SUM(G9:G14)</f>
        <v>1066817565</v>
      </c>
      <c r="H15" s="56"/>
      <c r="I15" s="59">
        <f>SUM(I9:I14)</f>
        <v>1401581642</v>
      </c>
      <c r="J15" s="56"/>
      <c r="K15" s="59">
        <f>SUM(K9:K14)</f>
        <v>1017649867</v>
      </c>
    </row>
    <row r="16" spans="1:13" ht="21.9" customHeight="1">
      <c r="A16" s="40" t="s">
        <v>11</v>
      </c>
      <c r="C16" s="54"/>
      <c r="E16" s="56"/>
      <c r="F16" s="56"/>
      <c r="G16" s="56"/>
      <c r="H16" s="56"/>
      <c r="I16" s="56"/>
      <c r="J16" s="56"/>
      <c r="K16" s="56"/>
    </row>
    <row r="17" spans="1:11" ht="21.9" customHeight="1">
      <c r="A17" s="47" t="s">
        <v>118</v>
      </c>
      <c r="C17" s="54">
        <v>12</v>
      </c>
      <c r="E17" s="20">
        <v>94630557</v>
      </c>
      <c r="F17" s="56"/>
      <c r="G17" s="56">
        <v>116051174</v>
      </c>
      <c r="H17" s="56"/>
      <c r="I17" s="56">
        <v>94215325</v>
      </c>
      <c r="J17" s="56"/>
      <c r="K17" s="56">
        <v>115640601</v>
      </c>
    </row>
    <row r="18" spans="1:11" ht="21.9" customHeight="1">
      <c r="A18" s="47" t="s">
        <v>177</v>
      </c>
      <c r="C18" s="54"/>
      <c r="E18" s="60"/>
      <c r="F18" s="56"/>
      <c r="G18" s="56"/>
      <c r="H18" s="56"/>
      <c r="I18" s="56"/>
      <c r="J18" s="56"/>
      <c r="K18" s="56"/>
    </row>
    <row r="19" spans="1:11" ht="21.9" customHeight="1">
      <c r="A19" s="47" t="s">
        <v>137</v>
      </c>
      <c r="C19" s="54">
        <v>20</v>
      </c>
      <c r="E19" s="21">
        <v>83535450</v>
      </c>
      <c r="F19" s="56"/>
      <c r="G19" s="56">
        <v>91839101</v>
      </c>
      <c r="H19" s="56"/>
      <c r="I19" s="56">
        <v>83535450</v>
      </c>
      <c r="J19" s="56"/>
      <c r="K19" s="56">
        <v>91839101</v>
      </c>
    </row>
    <row r="20" spans="1:11" ht="21.9" customHeight="1">
      <c r="A20" s="47" t="s">
        <v>83</v>
      </c>
      <c r="C20" s="54">
        <v>13</v>
      </c>
      <c r="E20" s="56">
        <v>0</v>
      </c>
      <c r="F20" s="56"/>
      <c r="G20" s="56">
        <v>0</v>
      </c>
      <c r="H20" s="56"/>
      <c r="I20" s="56">
        <v>258900000</v>
      </c>
      <c r="J20" s="56"/>
      <c r="K20" s="56">
        <v>258900000</v>
      </c>
    </row>
    <row r="21" spans="1:11" ht="21.9" customHeight="1">
      <c r="A21" s="47" t="s">
        <v>157</v>
      </c>
      <c r="C21" s="54">
        <v>14</v>
      </c>
      <c r="E21" s="22">
        <v>1206319</v>
      </c>
      <c r="F21" s="56"/>
      <c r="G21" s="56">
        <v>0</v>
      </c>
      <c r="H21" s="56"/>
      <c r="I21" s="56">
        <v>1360000</v>
      </c>
      <c r="J21" s="56"/>
      <c r="K21" s="56">
        <v>0</v>
      </c>
    </row>
    <row r="22" spans="1:11" ht="21.9" customHeight="1">
      <c r="A22" s="47" t="s">
        <v>84</v>
      </c>
      <c r="C22" s="54">
        <v>15</v>
      </c>
      <c r="E22" s="23">
        <v>312906165</v>
      </c>
      <c r="F22" s="56"/>
      <c r="G22" s="56">
        <v>328919194</v>
      </c>
      <c r="H22" s="56"/>
      <c r="I22" s="56">
        <v>15885929</v>
      </c>
      <c r="J22" s="56"/>
      <c r="K22" s="56">
        <v>17184213</v>
      </c>
    </row>
    <row r="23" spans="1:11" ht="21.9" customHeight="1">
      <c r="A23" s="47" t="s">
        <v>12</v>
      </c>
      <c r="C23" s="54">
        <v>20</v>
      </c>
      <c r="E23" s="24">
        <v>6457262</v>
      </c>
      <c r="F23" s="56"/>
      <c r="G23" s="56">
        <v>0</v>
      </c>
      <c r="H23" s="56"/>
      <c r="I23" s="56">
        <v>6457262</v>
      </c>
      <c r="J23" s="56"/>
      <c r="K23" s="56">
        <v>0</v>
      </c>
    </row>
    <row r="24" spans="1:11" ht="21.9" customHeight="1">
      <c r="A24" s="47" t="s">
        <v>85</v>
      </c>
      <c r="C24" s="54">
        <v>16</v>
      </c>
      <c r="E24" s="25">
        <v>2072747</v>
      </c>
      <c r="F24" s="56"/>
      <c r="G24" s="56">
        <f>2224437+1</f>
        <v>2224438</v>
      </c>
      <c r="H24" s="56"/>
      <c r="I24" s="56">
        <v>2031779</v>
      </c>
      <c r="J24" s="56"/>
      <c r="K24" s="56">
        <v>2151859</v>
      </c>
    </row>
    <row r="25" spans="1:11" ht="21.9" customHeight="1">
      <c r="A25" s="47" t="s">
        <v>13</v>
      </c>
      <c r="C25" s="54">
        <v>29</v>
      </c>
      <c r="E25" s="26">
        <v>19880238</v>
      </c>
      <c r="F25" s="56"/>
      <c r="G25" s="56">
        <v>17755469</v>
      </c>
      <c r="H25" s="56"/>
      <c r="I25" s="56">
        <v>18210936</v>
      </c>
      <c r="J25" s="56"/>
      <c r="K25" s="56">
        <v>16251451</v>
      </c>
    </row>
    <row r="26" spans="1:11" ht="21.9" customHeight="1">
      <c r="A26" s="47" t="s">
        <v>14</v>
      </c>
      <c r="B26" s="44"/>
      <c r="C26" s="54"/>
      <c r="E26" s="27">
        <v>1039200</v>
      </c>
      <c r="F26" s="56"/>
      <c r="G26" s="61">
        <v>928500</v>
      </c>
      <c r="H26" s="56"/>
      <c r="I26" s="61">
        <v>508700</v>
      </c>
      <c r="J26" s="56"/>
      <c r="K26" s="61">
        <v>444500</v>
      </c>
    </row>
    <row r="27" spans="1:11" ht="21.9" customHeight="1">
      <c r="A27" s="40" t="s">
        <v>15</v>
      </c>
      <c r="C27" s="54"/>
      <c r="E27" s="56">
        <f>SUM(E17:E26)</f>
        <v>521727938</v>
      </c>
      <c r="F27" s="56"/>
      <c r="G27" s="56">
        <f>SUM(G16:G26)</f>
        <v>557717876</v>
      </c>
      <c r="H27" s="56"/>
      <c r="I27" s="56">
        <f>SUM(I16:I26)</f>
        <v>481105381</v>
      </c>
      <c r="J27" s="56"/>
      <c r="K27" s="56">
        <f>SUM(K16:K26)</f>
        <v>502411725</v>
      </c>
    </row>
    <row r="28" spans="1:11" ht="21.9" customHeight="1" thickBot="1">
      <c r="A28" s="40" t="s">
        <v>16</v>
      </c>
      <c r="E28" s="62">
        <f>E15+E27</f>
        <v>1978534884</v>
      </c>
      <c r="F28" s="56"/>
      <c r="G28" s="62">
        <f>G15+G27</f>
        <v>1624535441</v>
      </c>
      <c r="H28" s="56"/>
      <c r="I28" s="62">
        <f>I15+I27</f>
        <v>1882687023</v>
      </c>
      <c r="J28" s="56"/>
      <c r="K28" s="62">
        <f>K15+K27</f>
        <v>1520061592</v>
      </c>
    </row>
    <row r="29" spans="1:11" ht="21.9" customHeight="1" thickTop="1">
      <c r="E29" s="60"/>
      <c r="G29" s="60"/>
      <c r="I29" s="60"/>
      <c r="J29" s="60"/>
      <c r="K29" s="60"/>
    </row>
    <row r="30" spans="1:11" ht="21.9" customHeight="1">
      <c r="A30" s="63" t="s">
        <v>17</v>
      </c>
      <c r="B30" s="55"/>
      <c r="E30" s="60"/>
      <c r="G30" s="60"/>
      <c r="I30" s="60"/>
      <c r="J30" s="60"/>
      <c r="K30" s="60"/>
    </row>
    <row r="31" spans="1:11" ht="21.9" customHeight="1">
      <c r="A31" s="63"/>
      <c r="B31" s="55"/>
      <c r="E31" s="60"/>
      <c r="G31" s="60"/>
      <c r="I31" s="60"/>
      <c r="J31" s="60"/>
      <c r="K31" s="60"/>
    </row>
    <row r="32" spans="1:11" ht="21.9" customHeight="1">
      <c r="A32" s="63"/>
      <c r="B32" s="55"/>
      <c r="E32" s="60"/>
      <c r="G32" s="60"/>
      <c r="I32" s="60"/>
      <c r="J32" s="60"/>
      <c r="K32" s="60"/>
    </row>
    <row r="33" spans="1:13" s="44" customFormat="1" ht="21.9" customHeight="1">
      <c r="A33" s="40" t="s">
        <v>82</v>
      </c>
      <c r="B33" s="41"/>
      <c r="C33" s="42"/>
      <c r="D33" s="43"/>
      <c r="E33" s="43"/>
      <c r="F33" s="43"/>
      <c r="G33" s="43"/>
      <c r="H33" s="43"/>
      <c r="I33" s="43"/>
      <c r="J33" s="43"/>
      <c r="K33" s="43"/>
      <c r="M33" s="43"/>
    </row>
    <row r="34" spans="1:13" s="44" customFormat="1" ht="21.9" customHeight="1">
      <c r="A34" s="40" t="s">
        <v>154</v>
      </c>
      <c r="B34" s="43"/>
      <c r="C34" s="42"/>
      <c r="D34" s="43"/>
      <c r="E34" s="43"/>
      <c r="F34" s="43"/>
      <c r="G34" s="43"/>
      <c r="H34" s="43"/>
      <c r="I34" s="43"/>
      <c r="J34" s="43"/>
      <c r="K34" s="43"/>
      <c r="M34" s="43"/>
    </row>
    <row r="35" spans="1:13" s="44" customFormat="1" ht="21.9" customHeight="1">
      <c r="A35" s="45" t="s">
        <v>149</v>
      </c>
      <c r="B35" s="43"/>
      <c r="C35" s="42"/>
      <c r="D35" s="43"/>
      <c r="E35" s="43"/>
      <c r="F35" s="43"/>
      <c r="G35" s="43"/>
      <c r="H35" s="43"/>
      <c r="I35" s="43"/>
      <c r="J35" s="43"/>
      <c r="K35" s="43"/>
      <c r="M35" s="43"/>
    </row>
    <row r="36" spans="1:13" s="44" customFormat="1" ht="21.9" customHeight="1">
      <c r="B36" s="43"/>
      <c r="C36" s="42"/>
      <c r="D36" s="43"/>
      <c r="E36" s="43"/>
      <c r="F36" s="43"/>
      <c r="G36" s="43"/>
      <c r="H36" s="43"/>
      <c r="I36" s="43"/>
      <c r="J36" s="43"/>
      <c r="K36" s="46" t="s">
        <v>0</v>
      </c>
      <c r="M36" s="43"/>
    </row>
    <row r="37" spans="1:13" ht="21.9" customHeight="1">
      <c r="E37" s="105" t="s">
        <v>1</v>
      </c>
      <c r="F37" s="105"/>
      <c r="G37" s="105"/>
      <c r="H37" s="50"/>
      <c r="I37" s="105" t="s">
        <v>2</v>
      </c>
      <c r="J37" s="105"/>
      <c r="K37" s="105"/>
    </row>
    <row r="38" spans="1:13" ht="21.9" customHeight="1">
      <c r="C38" s="51" t="s">
        <v>3</v>
      </c>
      <c r="E38" s="52">
        <v>2025</v>
      </c>
      <c r="F38" s="53"/>
      <c r="G38" s="52">
        <v>2024</v>
      </c>
      <c r="H38" s="53"/>
      <c r="I38" s="52">
        <v>2025</v>
      </c>
      <c r="J38" s="53"/>
      <c r="K38" s="52">
        <v>2024</v>
      </c>
    </row>
    <row r="39" spans="1:13" ht="21.9" customHeight="1">
      <c r="A39" s="40" t="s">
        <v>18</v>
      </c>
      <c r="C39" s="54"/>
    </row>
    <row r="40" spans="1:13" ht="21.9" customHeight="1">
      <c r="A40" s="40" t="s">
        <v>19</v>
      </c>
      <c r="C40" s="54"/>
    </row>
    <row r="41" spans="1:13" ht="21.9" customHeight="1">
      <c r="A41" s="47" t="s">
        <v>178</v>
      </c>
      <c r="B41" s="44"/>
      <c r="C41" s="54">
        <v>17</v>
      </c>
      <c r="E41" s="28">
        <v>224981119</v>
      </c>
      <c r="F41" s="64"/>
      <c r="G41" s="64">
        <v>0</v>
      </c>
      <c r="H41" s="64"/>
      <c r="I41" s="48">
        <v>224981119</v>
      </c>
      <c r="J41" s="64"/>
      <c r="K41" s="64">
        <v>0</v>
      </c>
    </row>
    <row r="42" spans="1:13" ht="21.9" customHeight="1">
      <c r="A42" s="47" t="s">
        <v>158</v>
      </c>
      <c r="B42" s="44"/>
      <c r="C42" s="54">
        <v>18</v>
      </c>
      <c r="E42" s="29">
        <v>347289993</v>
      </c>
      <c r="F42" s="64"/>
      <c r="G42" s="64">
        <v>346980995</v>
      </c>
      <c r="H42" s="64"/>
      <c r="I42" s="64">
        <v>330891759</v>
      </c>
      <c r="J42" s="64"/>
      <c r="K42" s="64">
        <v>333410126</v>
      </c>
    </row>
    <row r="43" spans="1:13" ht="21.9" customHeight="1">
      <c r="A43" s="47" t="s">
        <v>139</v>
      </c>
      <c r="C43" s="54">
        <v>19</v>
      </c>
      <c r="E43" s="30">
        <v>40195141</v>
      </c>
      <c r="F43" s="64"/>
      <c r="G43" s="64">
        <v>24289444</v>
      </c>
      <c r="H43" s="64"/>
      <c r="I43" s="64">
        <v>9131798</v>
      </c>
      <c r="J43" s="64"/>
      <c r="K43" s="64">
        <v>8727832</v>
      </c>
    </row>
    <row r="44" spans="1:13" ht="21.9" customHeight="1">
      <c r="A44" s="47" t="s">
        <v>86</v>
      </c>
      <c r="B44" s="44"/>
      <c r="C44" s="54">
        <v>20</v>
      </c>
      <c r="E44" s="31">
        <v>1489487</v>
      </c>
      <c r="F44" s="64"/>
      <c r="G44" s="64">
        <v>0</v>
      </c>
      <c r="H44" s="64"/>
      <c r="I44" s="64">
        <v>1489487</v>
      </c>
      <c r="J44" s="64"/>
      <c r="K44" s="64">
        <v>0</v>
      </c>
    </row>
    <row r="45" spans="1:13" ht="21.9" customHeight="1">
      <c r="A45" s="47" t="s">
        <v>20</v>
      </c>
      <c r="B45" s="44"/>
      <c r="C45" s="54"/>
      <c r="E45" s="32">
        <v>52036194</v>
      </c>
      <c r="F45" s="64"/>
      <c r="G45" s="64">
        <v>40546181</v>
      </c>
      <c r="H45" s="64"/>
      <c r="I45" s="64">
        <v>52036194</v>
      </c>
      <c r="J45" s="64"/>
      <c r="K45" s="64">
        <v>40546181</v>
      </c>
    </row>
    <row r="46" spans="1:13" ht="21.9" customHeight="1">
      <c r="A46" s="47" t="s">
        <v>159</v>
      </c>
      <c r="B46" s="44"/>
      <c r="C46" s="54">
        <v>22</v>
      </c>
      <c r="E46" s="32">
        <v>15901294</v>
      </c>
      <c r="F46" s="64"/>
      <c r="G46" s="64">
        <v>12966925</v>
      </c>
      <c r="H46" s="64"/>
      <c r="I46" s="64">
        <v>15901294</v>
      </c>
      <c r="J46" s="64"/>
      <c r="K46" s="64">
        <v>12966925</v>
      </c>
    </row>
    <row r="47" spans="1:13" ht="21.9" customHeight="1">
      <c r="A47" s="47" t="s">
        <v>21</v>
      </c>
      <c r="B47" s="44"/>
      <c r="C47" s="65">
        <v>38.1</v>
      </c>
      <c r="E47" s="33">
        <v>2792189</v>
      </c>
      <c r="F47" s="64"/>
      <c r="G47" s="64">
        <v>11997964</v>
      </c>
      <c r="H47" s="64"/>
      <c r="I47" s="64">
        <v>2792189</v>
      </c>
      <c r="J47" s="64"/>
      <c r="K47" s="64">
        <v>11997964</v>
      </c>
    </row>
    <row r="48" spans="1:13" ht="21.9" customHeight="1">
      <c r="A48" s="40" t="s">
        <v>22</v>
      </c>
      <c r="C48" s="54"/>
      <c r="E48" s="66">
        <f>SUM(E41:E47)</f>
        <v>684685417</v>
      </c>
      <c r="F48" s="64"/>
      <c r="G48" s="66">
        <f>SUM(G41:G47)</f>
        <v>436781509</v>
      </c>
      <c r="H48" s="64"/>
      <c r="I48" s="66">
        <f>SUM(I41:I47)</f>
        <v>637223840</v>
      </c>
      <c r="J48" s="64"/>
      <c r="K48" s="66">
        <f>SUM(K41:K47)</f>
        <v>407649028</v>
      </c>
    </row>
    <row r="49" spans="1:13" ht="21.9" customHeight="1">
      <c r="A49" s="40" t="s">
        <v>23</v>
      </c>
      <c r="C49" s="54"/>
      <c r="E49" s="64"/>
      <c r="F49" s="64"/>
      <c r="G49" s="64"/>
      <c r="H49" s="64"/>
      <c r="I49" s="64"/>
      <c r="J49" s="64"/>
      <c r="K49" s="64"/>
    </row>
    <row r="50" spans="1:13" ht="21.9" customHeight="1">
      <c r="A50" s="47" t="s">
        <v>167</v>
      </c>
      <c r="C50" s="54">
        <v>17</v>
      </c>
      <c r="E50" s="34">
        <v>133787648</v>
      </c>
      <c r="F50" s="67"/>
      <c r="G50" s="67">
        <v>89445986</v>
      </c>
      <c r="H50" s="64"/>
      <c r="I50" s="64">
        <v>133787648</v>
      </c>
      <c r="J50" s="64"/>
      <c r="K50" s="64">
        <v>89445986</v>
      </c>
    </row>
    <row r="51" spans="1:13" ht="21.9" customHeight="1">
      <c r="A51" s="47" t="s">
        <v>140</v>
      </c>
      <c r="C51" s="54">
        <v>19</v>
      </c>
      <c r="E51" s="35">
        <v>90932301</v>
      </c>
      <c r="F51" s="67"/>
      <c r="G51" s="67">
        <v>134309569</v>
      </c>
      <c r="H51" s="64"/>
      <c r="I51" s="64">
        <v>51430039</v>
      </c>
      <c r="J51" s="64"/>
      <c r="K51" s="64">
        <v>60561838</v>
      </c>
    </row>
    <row r="52" spans="1:13" ht="21.9" customHeight="1">
      <c r="A52" s="47" t="s">
        <v>179</v>
      </c>
      <c r="C52" s="54">
        <v>20</v>
      </c>
      <c r="E52" s="36">
        <v>5146209</v>
      </c>
      <c r="F52" s="67"/>
      <c r="G52" s="64">
        <v>0</v>
      </c>
      <c r="H52" s="64"/>
      <c r="I52" s="64">
        <v>5146209</v>
      </c>
      <c r="J52" s="64"/>
      <c r="K52" s="64">
        <v>0</v>
      </c>
    </row>
    <row r="53" spans="1:13" ht="21.9" customHeight="1">
      <c r="A53" s="47" t="s">
        <v>153</v>
      </c>
      <c r="C53" s="54">
        <v>21</v>
      </c>
      <c r="E53" s="37">
        <v>14558416</v>
      </c>
      <c r="F53" s="67"/>
      <c r="G53" s="67">
        <v>12606543</v>
      </c>
      <c r="H53" s="64"/>
      <c r="I53" s="64">
        <v>11596022</v>
      </c>
      <c r="J53" s="64"/>
      <c r="K53" s="64">
        <v>10040387</v>
      </c>
    </row>
    <row r="54" spans="1:13" ht="21.9" customHeight="1">
      <c r="A54" s="47" t="s">
        <v>180</v>
      </c>
      <c r="C54" s="54">
        <v>22</v>
      </c>
      <c r="E54" s="38">
        <v>5219604</v>
      </c>
      <c r="F54" s="67"/>
      <c r="G54" s="68">
        <v>3987189</v>
      </c>
      <c r="H54" s="64"/>
      <c r="I54" s="69">
        <v>5219604</v>
      </c>
      <c r="J54" s="64"/>
      <c r="K54" s="69">
        <v>3987189</v>
      </c>
    </row>
    <row r="55" spans="1:13" ht="21.9" customHeight="1">
      <c r="A55" s="40" t="s">
        <v>24</v>
      </c>
      <c r="C55" s="54"/>
      <c r="E55" s="64">
        <f>SUM(E49:E54)</f>
        <v>249644178</v>
      </c>
      <c r="F55" s="64"/>
      <c r="G55" s="64">
        <f>SUM(G49:G54)</f>
        <v>240349287</v>
      </c>
      <c r="H55" s="64"/>
      <c r="I55" s="64">
        <f>SUM(I49:I54)</f>
        <v>207179522</v>
      </c>
      <c r="J55" s="64"/>
      <c r="K55" s="64">
        <f>SUM(K49:K54)</f>
        <v>164035400</v>
      </c>
    </row>
    <row r="56" spans="1:13" ht="21.9" customHeight="1">
      <c r="A56" s="40" t="s">
        <v>25</v>
      </c>
      <c r="E56" s="66">
        <f>E48+E55</f>
        <v>934329595</v>
      </c>
      <c r="F56" s="64"/>
      <c r="G56" s="66">
        <f>G48+G55</f>
        <v>677130796</v>
      </c>
      <c r="H56" s="64"/>
      <c r="I56" s="66">
        <f>I48+I55</f>
        <v>844403362</v>
      </c>
      <c r="J56" s="64"/>
      <c r="K56" s="66">
        <f>K48+K55</f>
        <v>571684428</v>
      </c>
    </row>
    <row r="57" spans="1:13" ht="21.9" customHeight="1">
      <c r="A57" s="63"/>
      <c r="B57" s="55"/>
      <c r="E57" s="60"/>
      <c r="F57" s="60"/>
      <c r="G57" s="60"/>
      <c r="I57" s="60"/>
      <c r="J57" s="60"/>
      <c r="K57" s="60"/>
    </row>
    <row r="58" spans="1:13" ht="21.9" customHeight="1">
      <c r="A58" s="63" t="s">
        <v>17</v>
      </c>
      <c r="B58" s="55"/>
      <c r="E58" s="60"/>
      <c r="F58" s="60"/>
      <c r="G58" s="60"/>
      <c r="I58" s="60"/>
      <c r="J58" s="60"/>
      <c r="K58" s="60"/>
    </row>
    <row r="59" spans="1:13" s="44" customFormat="1" ht="21.9" customHeight="1">
      <c r="A59" s="40" t="s">
        <v>82</v>
      </c>
      <c r="B59" s="41"/>
      <c r="C59" s="42"/>
      <c r="D59" s="43"/>
      <c r="E59" s="43"/>
      <c r="F59" s="43"/>
      <c r="G59" s="43"/>
      <c r="H59" s="43"/>
      <c r="I59" s="43"/>
      <c r="J59" s="43"/>
      <c r="K59" s="43"/>
      <c r="M59" s="43"/>
    </row>
    <row r="60" spans="1:13" s="44" customFormat="1" ht="21.9" customHeight="1">
      <c r="A60" s="40" t="s">
        <v>154</v>
      </c>
      <c r="B60" s="43"/>
      <c r="C60" s="42"/>
      <c r="D60" s="43"/>
      <c r="E60" s="43"/>
      <c r="F60" s="43"/>
      <c r="G60" s="43"/>
      <c r="H60" s="43"/>
      <c r="I60" s="43"/>
      <c r="J60" s="43"/>
      <c r="K60" s="43"/>
      <c r="M60" s="43"/>
    </row>
    <row r="61" spans="1:13" s="44" customFormat="1" ht="21.9" customHeight="1">
      <c r="A61" s="45" t="s">
        <v>149</v>
      </c>
      <c r="B61" s="43"/>
      <c r="C61" s="42"/>
      <c r="D61" s="43"/>
      <c r="E61" s="43"/>
      <c r="F61" s="43"/>
      <c r="G61" s="43"/>
      <c r="H61" s="43"/>
      <c r="I61" s="43"/>
      <c r="J61" s="43"/>
      <c r="K61" s="43"/>
      <c r="M61" s="43"/>
    </row>
    <row r="62" spans="1:13" s="44" customFormat="1" ht="21.9" customHeight="1">
      <c r="B62" s="43"/>
      <c r="C62" s="42"/>
      <c r="D62" s="43"/>
      <c r="E62" s="43"/>
      <c r="F62" s="43"/>
      <c r="G62" s="43"/>
      <c r="H62" s="43"/>
      <c r="I62" s="43"/>
      <c r="J62" s="43"/>
      <c r="K62" s="46" t="s">
        <v>0</v>
      </c>
      <c r="M62" s="43"/>
    </row>
    <row r="63" spans="1:13" ht="21.9" customHeight="1">
      <c r="E63" s="105" t="s">
        <v>1</v>
      </c>
      <c r="F63" s="105"/>
      <c r="G63" s="105"/>
      <c r="H63" s="50"/>
      <c r="I63" s="105" t="s">
        <v>2</v>
      </c>
      <c r="J63" s="105"/>
      <c r="K63" s="105"/>
    </row>
    <row r="64" spans="1:13" ht="21.9" customHeight="1">
      <c r="C64" s="51" t="s">
        <v>3</v>
      </c>
      <c r="E64" s="52">
        <v>2025</v>
      </c>
      <c r="F64" s="53"/>
      <c r="G64" s="52">
        <v>2024</v>
      </c>
      <c r="H64" s="53"/>
      <c r="I64" s="52">
        <v>2025</v>
      </c>
      <c r="J64" s="53"/>
      <c r="K64" s="52">
        <v>2024</v>
      </c>
    </row>
    <row r="65" spans="1:11" ht="21.9" customHeight="1">
      <c r="A65" s="40" t="s">
        <v>109</v>
      </c>
      <c r="C65" s="54"/>
    </row>
    <row r="66" spans="1:11" ht="21.9" customHeight="1">
      <c r="A66" s="40" t="s">
        <v>26</v>
      </c>
      <c r="E66" s="60"/>
      <c r="F66" s="60"/>
      <c r="G66" s="60"/>
      <c r="I66" s="60"/>
      <c r="J66" s="60"/>
      <c r="K66" s="60"/>
    </row>
    <row r="67" spans="1:11" ht="21.9" customHeight="1">
      <c r="A67" s="47" t="s">
        <v>27</v>
      </c>
      <c r="C67" s="54"/>
      <c r="E67" s="60"/>
      <c r="F67" s="60"/>
      <c r="G67" s="60"/>
      <c r="I67" s="60"/>
      <c r="J67" s="60"/>
      <c r="K67" s="60"/>
    </row>
    <row r="68" spans="1:11" ht="21.9" customHeight="1">
      <c r="A68" s="47" t="s">
        <v>28</v>
      </c>
      <c r="B68" s="55"/>
      <c r="C68" s="54"/>
      <c r="E68" s="60"/>
      <c r="F68" s="60"/>
      <c r="G68" s="60"/>
      <c r="I68" s="60"/>
      <c r="J68" s="60"/>
      <c r="K68" s="60"/>
    </row>
    <row r="69" spans="1:11" ht="21.9" customHeight="1" thickBot="1">
      <c r="A69" s="47" t="s">
        <v>87</v>
      </c>
      <c r="B69" s="44"/>
      <c r="C69" s="54"/>
      <c r="E69" s="70">
        <v>330000000</v>
      </c>
      <c r="F69" s="56"/>
      <c r="G69" s="70">
        <v>330000000</v>
      </c>
      <c r="H69" s="71"/>
      <c r="I69" s="70">
        <v>330000000</v>
      </c>
      <c r="K69" s="70">
        <v>330000000</v>
      </c>
    </row>
    <row r="70" spans="1:11" ht="21.9" customHeight="1" thickTop="1">
      <c r="A70" s="47" t="s">
        <v>181</v>
      </c>
      <c r="B70" s="55"/>
      <c r="C70" s="54"/>
    </row>
    <row r="71" spans="1:11" ht="21.9" customHeight="1">
      <c r="A71" s="47" t="s">
        <v>117</v>
      </c>
      <c r="B71" s="44"/>
      <c r="C71" s="54"/>
      <c r="E71" s="56">
        <f>Consolidated!E23</f>
        <v>300367495</v>
      </c>
      <c r="F71" s="56"/>
      <c r="G71" s="56">
        <f>Consolidated!E18</f>
        <v>300367495</v>
      </c>
      <c r="H71" s="71"/>
      <c r="I71" s="56">
        <f>'The Company only'!E21</f>
        <v>300367495</v>
      </c>
      <c r="J71" s="56"/>
      <c r="K71" s="56">
        <f>'The Company only'!E16</f>
        <v>300367495</v>
      </c>
    </row>
    <row r="72" spans="1:11" ht="21.9" customHeight="1">
      <c r="A72" s="47" t="s">
        <v>29</v>
      </c>
      <c r="C72" s="54">
        <v>23</v>
      </c>
      <c r="E72" s="71">
        <f>Consolidated!G23</f>
        <v>225540721</v>
      </c>
      <c r="F72" s="56"/>
      <c r="G72" s="56">
        <f>Consolidated!G18</f>
        <v>225540721</v>
      </c>
      <c r="H72" s="71"/>
      <c r="I72" s="56">
        <f>'The Company only'!G21</f>
        <v>225540721</v>
      </c>
      <c r="J72" s="56"/>
      <c r="K72" s="56">
        <f>'The Company only'!G16</f>
        <v>225540721</v>
      </c>
    </row>
    <row r="73" spans="1:11" ht="21.9" customHeight="1">
      <c r="A73" s="47" t="s">
        <v>110</v>
      </c>
      <c r="E73" s="71"/>
      <c r="F73" s="56"/>
      <c r="G73" s="56"/>
      <c r="H73" s="71"/>
      <c r="I73" s="56"/>
      <c r="J73" s="56"/>
      <c r="K73" s="56"/>
    </row>
    <row r="74" spans="1:11" ht="21.9" customHeight="1">
      <c r="A74" s="47" t="s">
        <v>111</v>
      </c>
      <c r="B74" s="54"/>
      <c r="C74" s="54"/>
      <c r="E74" s="56">
        <f>Consolidated!I23</f>
        <v>-7745877</v>
      </c>
      <c r="F74" s="56"/>
      <c r="G74" s="56">
        <f>Consolidated!I18</f>
        <v>-7745877</v>
      </c>
      <c r="H74" s="71"/>
      <c r="I74" s="56">
        <v>0</v>
      </c>
      <c r="J74" s="56"/>
      <c r="K74" s="56">
        <v>0</v>
      </c>
    </row>
    <row r="75" spans="1:11" ht="21.9" customHeight="1">
      <c r="A75" s="47" t="s">
        <v>30</v>
      </c>
      <c r="B75" s="55"/>
      <c r="C75" s="54"/>
      <c r="E75" s="60"/>
      <c r="F75" s="60"/>
      <c r="G75" s="60"/>
      <c r="I75" s="60"/>
      <c r="J75" s="60"/>
      <c r="K75" s="60"/>
    </row>
    <row r="76" spans="1:11" ht="21.9" customHeight="1">
      <c r="A76" s="47" t="s">
        <v>141</v>
      </c>
      <c r="B76" s="44"/>
      <c r="C76" s="54">
        <v>24</v>
      </c>
      <c r="E76" s="56">
        <f>Consolidated!K23</f>
        <v>33000000</v>
      </c>
      <c r="F76" s="56"/>
      <c r="G76" s="56">
        <f>Consolidated!K18</f>
        <v>33000000</v>
      </c>
      <c r="H76" s="71"/>
      <c r="I76" s="56">
        <f>'The Company only'!I21</f>
        <v>33000000</v>
      </c>
      <c r="J76" s="60"/>
      <c r="K76" s="56">
        <f>'The Company only'!I16</f>
        <v>33000000</v>
      </c>
    </row>
    <row r="77" spans="1:11" ht="21.9" customHeight="1">
      <c r="A77" s="47" t="s">
        <v>31</v>
      </c>
      <c r="B77" s="44"/>
      <c r="E77" s="61">
        <f>Consolidated!M23</f>
        <v>422283472</v>
      </c>
      <c r="F77" s="56"/>
      <c r="G77" s="61">
        <f>Consolidated!M18</f>
        <v>327140880</v>
      </c>
      <c r="H77" s="71"/>
      <c r="I77" s="61">
        <f>'The Company only'!K21</f>
        <v>479375445</v>
      </c>
      <c r="J77" s="60"/>
      <c r="K77" s="61">
        <f>'The Company only'!K16</f>
        <v>389468948</v>
      </c>
    </row>
    <row r="78" spans="1:11" ht="21.9" customHeight="1">
      <c r="A78" s="47" t="s">
        <v>32</v>
      </c>
      <c r="B78" s="44"/>
      <c r="E78" s="60">
        <f>SUM(E70:E77)</f>
        <v>973445811</v>
      </c>
      <c r="F78" s="60"/>
      <c r="G78" s="60">
        <f>SUM(G70:G77)</f>
        <v>878303219</v>
      </c>
      <c r="I78" s="60">
        <f>SUM(I70:I77)</f>
        <v>1038283661</v>
      </c>
      <c r="J78" s="60"/>
      <c r="K78" s="60">
        <f>SUM(K70:K77)</f>
        <v>948377164</v>
      </c>
    </row>
    <row r="79" spans="1:11" ht="21.9" customHeight="1">
      <c r="A79" s="47" t="s">
        <v>119</v>
      </c>
      <c r="B79" s="44"/>
      <c r="E79" s="61">
        <f>Consolidated!Q23</f>
        <v>70759478</v>
      </c>
      <c r="F79" s="56"/>
      <c r="G79" s="61">
        <f>Consolidated!Q18</f>
        <v>69101426</v>
      </c>
      <c r="H79" s="71"/>
      <c r="I79" s="61">
        <v>0</v>
      </c>
      <c r="J79" s="56"/>
      <c r="K79" s="61">
        <v>0</v>
      </c>
    </row>
    <row r="80" spans="1:11" ht="21.9" customHeight="1">
      <c r="A80" s="40" t="s">
        <v>33</v>
      </c>
      <c r="B80" s="55"/>
      <c r="E80" s="72">
        <f>SUM(E78:E79)</f>
        <v>1044205289</v>
      </c>
      <c r="F80" s="60"/>
      <c r="G80" s="72">
        <f>SUM(G78:G79)</f>
        <v>947404645</v>
      </c>
      <c r="I80" s="72">
        <f>SUM(I78:I79)</f>
        <v>1038283661</v>
      </c>
      <c r="J80" s="60"/>
      <c r="K80" s="72">
        <f>SUM(K78:K79)</f>
        <v>948377164</v>
      </c>
    </row>
    <row r="81" spans="1:11" ht="21.9" customHeight="1" thickBot="1">
      <c r="A81" s="40" t="s">
        <v>34</v>
      </c>
      <c r="E81" s="73">
        <f>E56+E80</f>
        <v>1978534884</v>
      </c>
      <c r="F81" s="60"/>
      <c r="G81" s="73">
        <f>G56+G80</f>
        <v>1624535441</v>
      </c>
      <c r="I81" s="73">
        <f>I56+I80</f>
        <v>1882687023</v>
      </c>
      <c r="J81" s="60"/>
      <c r="K81" s="73">
        <f>K56+K80</f>
        <v>1520061592</v>
      </c>
    </row>
    <row r="82" spans="1:11" ht="21.9" customHeight="1" thickTop="1">
      <c r="E82" s="60">
        <f>E81-E28</f>
        <v>0</v>
      </c>
      <c r="G82" s="60">
        <f>G81-G28</f>
        <v>0</v>
      </c>
      <c r="I82" s="60">
        <f>I81-I28</f>
        <v>0</v>
      </c>
      <c r="K82" s="60">
        <f>K81-K28</f>
        <v>0</v>
      </c>
    </row>
    <row r="83" spans="1:11" ht="21.9" customHeight="1">
      <c r="A83" s="63" t="s">
        <v>17</v>
      </c>
      <c r="B83" s="55"/>
      <c r="C83" s="74"/>
    </row>
    <row r="84" spans="1:11" ht="21.9" customHeight="1">
      <c r="A84" s="63"/>
      <c r="B84" s="55"/>
      <c r="C84" s="74"/>
      <c r="E84" s="60"/>
      <c r="G84" s="60"/>
      <c r="I84" s="60"/>
      <c r="K84" s="60"/>
    </row>
    <row r="85" spans="1:11" ht="21.9" customHeight="1">
      <c r="A85" s="75"/>
      <c r="C85" s="74"/>
    </row>
    <row r="86" spans="1:11" ht="21.9" customHeight="1">
      <c r="A86" s="63"/>
      <c r="B86" s="55"/>
      <c r="C86" s="74"/>
    </row>
    <row r="87" spans="1:11" ht="21.9" customHeight="1">
      <c r="A87" s="63"/>
      <c r="B87" s="76" t="s">
        <v>35</v>
      </c>
      <c r="C87" s="48"/>
    </row>
    <row r="88" spans="1:11" ht="21.9" customHeight="1">
      <c r="A88" s="75"/>
      <c r="C88" s="77"/>
    </row>
    <row r="89" spans="1:11" ht="21.9" customHeight="1">
      <c r="C89" s="77"/>
    </row>
  </sheetData>
  <mergeCells count="6">
    <mergeCell ref="E5:G5"/>
    <mergeCell ref="I5:K5"/>
    <mergeCell ref="E37:G37"/>
    <mergeCell ref="I37:K37"/>
    <mergeCell ref="E63:G63"/>
    <mergeCell ref="I63:K63"/>
  </mergeCells>
  <printOptions horizontalCentered="1"/>
  <pageMargins left="0.78740157480314998" right="0.26" top="0.59055118110236204" bottom="0.31496062992126" header="0.31496062992126" footer="0.31496062992126"/>
  <pageSetup paperSize="9" scale="75" fitToHeight="7" orientation="portrait" r:id="rId1"/>
  <rowBreaks count="2" manualBreakCount="2">
    <brk id="32" max="16383" man="1"/>
    <brk id="5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2"/>
  <sheetViews>
    <sheetView showGridLines="0" view="pageBreakPreview" topLeftCell="A45" zoomScale="96" zoomScaleNormal="100" zoomScaleSheetLayoutView="96" workbookViewId="0">
      <selection activeCell="C59" sqref="C59"/>
    </sheetView>
  </sheetViews>
  <sheetFormatPr defaultColWidth="10.88671875" defaultRowHeight="21.75" customHeight="1"/>
  <cols>
    <col min="1" max="1" width="42.5546875" style="47" customWidth="1"/>
    <col min="2" max="2" width="1.88671875" style="48" customWidth="1"/>
    <col min="3" max="3" width="5.88671875" style="47" customWidth="1"/>
    <col min="4" max="4" width="1.88671875" style="48" customWidth="1"/>
    <col min="5" max="5" width="16.5546875" style="48" customWidth="1"/>
    <col min="6" max="6" width="1.88671875" style="48" customWidth="1"/>
    <col min="7" max="7" width="16.5546875" style="48" customWidth="1"/>
    <col min="8" max="8" width="1.88671875" style="48" customWidth="1"/>
    <col min="9" max="9" width="15.5546875" style="48" customWidth="1"/>
    <col min="10" max="10" width="1.88671875" style="48" customWidth="1"/>
    <col min="11" max="11" width="15.5546875" style="48" customWidth="1"/>
    <col min="12" max="16384" width="10.88671875" style="48"/>
  </cols>
  <sheetData>
    <row r="1" spans="1:11" s="44" customFormat="1" ht="21.75" customHeight="1">
      <c r="A1" s="40" t="s">
        <v>82</v>
      </c>
      <c r="B1" s="41"/>
      <c r="C1" s="42"/>
      <c r="D1" s="43"/>
      <c r="E1" s="43"/>
      <c r="F1" s="43"/>
      <c r="G1" s="43"/>
      <c r="H1" s="43"/>
      <c r="I1" s="43"/>
      <c r="J1" s="43"/>
      <c r="K1" s="60"/>
    </row>
    <row r="2" spans="1:11" s="44" customFormat="1" ht="21.75" customHeight="1">
      <c r="A2" s="40" t="s">
        <v>112</v>
      </c>
      <c r="B2" s="43"/>
      <c r="C2" s="42"/>
      <c r="D2" s="43"/>
      <c r="E2" s="43"/>
      <c r="F2" s="43"/>
      <c r="G2" s="43"/>
      <c r="H2" s="43"/>
      <c r="I2" s="43"/>
      <c r="J2" s="43"/>
      <c r="K2" s="43"/>
    </row>
    <row r="3" spans="1:11" s="44" customFormat="1" ht="21.75" customHeight="1">
      <c r="A3" s="40" t="s">
        <v>150</v>
      </c>
      <c r="B3" s="43"/>
      <c r="C3" s="42"/>
      <c r="D3" s="43"/>
      <c r="E3" s="43"/>
      <c r="F3" s="43"/>
      <c r="G3" s="43"/>
      <c r="H3" s="43"/>
      <c r="I3" s="43"/>
      <c r="J3" s="43"/>
      <c r="K3" s="43"/>
    </row>
    <row r="4" spans="1:11" s="44" customFormat="1" ht="21.75" customHeight="1">
      <c r="B4" s="43"/>
      <c r="C4" s="42"/>
      <c r="D4" s="43"/>
      <c r="E4" s="43"/>
      <c r="F4" s="43"/>
      <c r="G4" s="43"/>
      <c r="H4" s="43"/>
      <c r="I4" s="43"/>
      <c r="J4" s="43"/>
      <c r="K4" s="46" t="s">
        <v>0</v>
      </c>
    </row>
    <row r="5" spans="1:11" ht="21.75" customHeight="1">
      <c r="E5" s="49"/>
      <c r="F5" s="49" t="s">
        <v>1</v>
      </c>
      <c r="G5" s="49"/>
      <c r="H5" s="50"/>
      <c r="I5" s="49"/>
      <c r="J5" s="49" t="s">
        <v>2</v>
      </c>
      <c r="K5" s="49"/>
    </row>
    <row r="6" spans="1:11" ht="21.75" customHeight="1">
      <c r="C6" s="52" t="s">
        <v>3</v>
      </c>
      <c r="E6" s="52">
        <v>2025</v>
      </c>
      <c r="F6" s="53"/>
      <c r="G6" s="52">
        <v>2024</v>
      </c>
      <c r="H6" s="53"/>
      <c r="I6" s="52">
        <v>2025</v>
      </c>
      <c r="J6" s="53"/>
      <c r="K6" s="52">
        <v>2024</v>
      </c>
    </row>
    <row r="7" spans="1:11" ht="21.75" customHeight="1">
      <c r="A7" s="40" t="s">
        <v>114</v>
      </c>
      <c r="C7" s="52"/>
      <c r="E7" s="52"/>
      <c r="F7" s="53"/>
      <c r="G7" s="52"/>
      <c r="H7" s="53"/>
      <c r="I7" s="52"/>
      <c r="J7" s="53"/>
      <c r="K7" s="52"/>
    </row>
    <row r="8" spans="1:11" ht="21.75" customHeight="1">
      <c r="A8" s="40" t="s">
        <v>36</v>
      </c>
      <c r="H8" s="88"/>
    </row>
    <row r="9" spans="1:11" ht="21.75" customHeight="1">
      <c r="A9" s="47" t="s">
        <v>88</v>
      </c>
      <c r="B9" s="44"/>
      <c r="C9" s="54">
        <v>25</v>
      </c>
      <c r="E9" s="64">
        <v>1323323966</v>
      </c>
      <c r="F9" s="64"/>
      <c r="G9" s="64">
        <v>1049212779</v>
      </c>
      <c r="H9" s="64"/>
      <c r="I9" s="64">
        <v>1323323966</v>
      </c>
      <c r="J9" s="64"/>
      <c r="K9" s="64">
        <v>1049352966</v>
      </c>
    </row>
    <row r="10" spans="1:11" ht="21.75" customHeight="1">
      <c r="A10" s="47" t="s">
        <v>89</v>
      </c>
      <c r="B10" s="44"/>
      <c r="C10" s="54">
        <v>25</v>
      </c>
      <c r="E10" s="64">
        <v>570736559</v>
      </c>
      <c r="F10" s="64"/>
      <c r="G10" s="64">
        <v>545407888</v>
      </c>
      <c r="H10" s="64"/>
      <c r="I10" s="64">
        <v>577018521</v>
      </c>
      <c r="J10" s="64"/>
      <c r="K10" s="64">
        <v>551071892</v>
      </c>
    </row>
    <row r="11" spans="1:11" ht="21.75" customHeight="1">
      <c r="A11" s="76" t="s">
        <v>147</v>
      </c>
      <c r="B11" s="44"/>
      <c r="C11" s="54">
        <v>25</v>
      </c>
      <c r="E11" s="64">
        <v>23114990</v>
      </c>
      <c r="F11" s="64"/>
      <c r="G11" s="64">
        <v>13395033</v>
      </c>
      <c r="H11" s="64"/>
      <c r="I11" s="64">
        <v>23114990</v>
      </c>
      <c r="J11" s="64"/>
      <c r="K11" s="64">
        <v>13395033</v>
      </c>
    </row>
    <row r="12" spans="1:11" ht="21.75" customHeight="1">
      <c r="A12" s="47" t="s">
        <v>90</v>
      </c>
      <c r="B12" s="44"/>
      <c r="C12" s="54" t="s">
        <v>182</v>
      </c>
      <c r="E12" s="64">
        <v>106955797</v>
      </c>
      <c r="F12" s="64"/>
      <c r="G12" s="64">
        <v>106163995</v>
      </c>
      <c r="H12" s="64"/>
      <c r="I12" s="64">
        <v>0</v>
      </c>
      <c r="J12" s="64"/>
      <c r="K12" s="64">
        <v>0</v>
      </c>
    </row>
    <row r="13" spans="1:11" ht="21.75" customHeight="1">
      <c r="A13" s="47" t="s">
        <v>146</v>
      </c>
      <c r="B13" s="44"/>
      <c r="C13" s="54"/>
      <c r="E13" s="64">
        <v>2366989</v>
      </c>
      <c r="F13" s="64"/>
      <c r="G13" s="64">
        <v>2979804</v>
      </c>
      <c r="H13" s="64"/>
      <c r="I13" s="64">
        <v>1943365</v>
      </c>
      <c r="J13" s="64"/>
      <c r="K13" s="64">
        <v>2844129</v>
      </c>
    </row>
    <row r="14" spans="1:11" ht="21.75" customHeight="1">
      <c r="A14" s="40" t="s">
        <v>37</v>
      </c>
      <c r="E14" s="66">
        <f>SUM(E8:E13)</f>
        <v>2026498301</v>
      </c>
      <c r="F14" s="64"/>
      <c r="G14" s="66">
        <f>SUM(G8:G13)</f>
        <v>1717159499</v>
      </c>
      <c r="H14" s="64"/>
      <c r="I14" s="66">
        <f>SUM(I8:I13)</f>
        <v>1925400842</v>
      </c>
      <c r="J14" s="64"/>
      <c r="K14" s="66">
        <f>SUM(K8:K13)</f>
        <v>1616664020</v>
      </c>
    </row>
    <row r="15" spans="1:11" ht="21.75" customHeight="1">
      <c r="A15" s="40" t="s">
        <v>38</v>
      </c>
      <c r="C15" s="54">
        <v>28</v>
      </c>
      <c r="E15" s="64"/>
      <c r="F15" s="64"/>
      <c r="G15" s="64"/>
      <c r="H15" s="64"/>
      <c r="I15" s="64"/>
      <c r="J15" s="64"/>
      <c r="K15" s="64"/>
    </row>
    <row r="16" spans="1:11" ht="21.75" customHeight="1">
      <c r="A16" s="47" t="s">
        <v>91</v>
      </c>
      <c r="B16" s="44"/>
      <c r="E16" s="64">
        <v>976763982</v>
      </c>
      <c r="F16" s="64"/>
      <c r="G16" s="64">
        <v>800121787</v>
      </c>
      <c r="H16" s="64"/>
      <c r="I16" s="64">
        <v>976763982</v>
      </c>
      <c r="J16" s="64"/>
      <c r="K16" s="64">
        <v>800121787</v>
      </c>
    </row>
    <row r="17" spans="1:19" ht="21.75" customHeight="1">
      <c r="A17" s="47" t="s">
        <v>92</v>
      </c>
      <c r="B17" s="44"/>
      <c r="E17" s="64">
        <v>468349123</v>
      </c>
      <c r="F17" s="64"/>
      <c r="G17" s="64">
        <v>454399077</v>
      </c>
      <c r="H17" s="64"/>
      <c r="I17" s="64">
        <v>468349123</v>
      </c>
      <c r="J17" s="64"/>
      <c r="K17" s="64">
        <v>454399077</v>
      </c>
    </row>
    <row r="18" spans="1:19" ht="21.75" customHeight="1">
      <c r="A18" s="47" t="s">
        <v>148</v>
      </c>
      <c r="B18" s="44"/>
      <c r="E18" s="39">
        <v>14164501</v>
      </c>
      <c r="F18" s="64"/>
      <c r="G18" s="64">
        <v>9723667</v>
      </c>
      <c r="H18" s="64"/>
      <c r="I18" s="64">
        <v>14164501</v>
      </c>
      <c r="J18" s="64"/>
      <c r="K18" s="64">
        <v>9723667</v>
      </c>
    </row>
    <row r="19" spans="1:19" ht="21.75" customHeight="1">
      <c r="A19" s="47" t="s">
        <v>93</v>
      </c>
      <c r="B19" s="55"/>
      <c r="C19" s="54"/>
      <c r="E19" s="39">
        <v>76713859</v>
      </c>
      <c r="F19" s="64"/>
      <c r="G19" s="64">
        <v>77111462</v>
      </c>
      <c r="H19" s="64"/>
      <c r="I19" s="64">
        <v>0</v>
      </c>
      <c r="J19" s="64"/>
      <c r="K19" s="64">
        <v>0</v>
      </c>
    </row>
    <row r="20" spans="1:19" ht="21.75" customHeight="1">
      <c r="A20" s="47" t="s">
        <v>135</v>
      </c>
      <c r="B20" s="55"/>
      <c r="C20" s="54"/>
      <c r="E20" s="39">
        <v>12757713</v>
      </c>
      <c r="F20" s="64"/>
      <c r="G20" s="64">
        <v>3659124</v>
      </c>
      <c r="H20" s="64"/>
      <c r="I20" s="64">
        <v>12757713</v>
      </c>
      <c r="J20" s="64"/>
      <c r="K20" s="64">
        <v>3659124</v>
      </c>
    </row>
    <row r="21" spans="1:19" ht="21.75" customHeight="1">
      <c r="A21" s="47" t="s">
        <v>39</v>
      </c>
      <c r="E21" s="13">
        <v>32770468</v>
      </c>
      <c r="F21" s="64"/>
      <c r="G21" s="64">
        <v>27974759</v>
      </c>
      <c r="H21" s="64"/>
      <c r="I21" s="64">
        <v>32712554</v>
      </c>
      <c r="J21" s="64"/>
      <c r="K21" s="64">
        <v>27960732</v>
      </c>
    </row>
    <row r="22" spans="1:19" ht="21.75" customHeight="1">
      <c r="A22" s="47" t="s">
        <v>40</v>
      </c>
      <c r="B22" s="44"/>
      <c r="C22" s="54"/>
      <c r="E22" s="13">
        <v>64237319</v>
      </c>
      <c r="F22" s="64"/>
      <c r="G22" s="64">
        <v>60316998</v>
      </c>
      <c r="H22" s="64"/>
      <c r="I22" s="64">
        <v>51027457</v>
      </c>
      <c r="J22" s="64"/>
      <c r="K22" s="64">
        <v>47216724</v>
      </c>
    </row>
    <row r="23" spans="1:19" ht="21.75" customHeight="1">
      <c r="A23" s="40" t="s">
        <v>41</v>
      </c>
      <c r="E23" s="66">
        <f>SUM(E15:E22)</f>
        <v>1645756965</v>
      </c>
      <c r="F23" s="64"/>
      <c r="G23" s="66">
        <f>SUM(G15:G22)</f>
        <v>1433306874</v>
      </c>
      <c r="H23" s="64"/>
      <c r="I23" s="66">
        <f>SUM(I15:I22)</f>
        <v>1555775330</v>
      </c>
      <c r="J23" s="64"/>
      <c r="K23" s="66">
        <f>SUM(K15:K22)</f>
        <v>1343081111</v>
      </c>
    </row>
    <row r="24" spans="1:19" ht="21.75" customHeight="1">
      <c r="A24" s="40" t="s">
        <v>94</v>
      </c>
      <c r="E24" s="64">
        <f>E14-E23</f>
        <v>380741336</v>
      </c>
      <c r="F24" s="64"/>
      <c r="G24" s="64">
        <f>G14-G23</f>
        <v>283852625</v>
      </c>
      <c r="H24" s="64"/>
      <c r="I24" s="64">
        <f>I14-I23</f>
        <v>369625512</v>
      </c>
      <c r="J24" s="64"/>
      <c r="K24" s="64">
        <f>K14-K23</f>
        <v>273582909</v>
      </c>
    </row>
    <row r="25" spans="1:19" ht="21.75" customHeight="1">
      <c r="A25" s="47" t="s">
        <v>161</v>
      </c>
      <c r="C25" s="54">
        <v>14</v>
      </c>
      <c r="E25" s="64">
        <v>-153681</v>
      </c>
      <c r="F25" s="64"/>
      <c r="G25" s="64">
        <v>0</v>
      </c>
      <c r="H25" s="64"/>
      <c r="I25" s="64">
        <v>0</v>
      </c>
      <c r="J25" s="64"/>
      <c r="K25" s="64">
        <v>0</v>
      </c>
    </row>
    <row r="26" spans="1:19" ht="21.75" customHeight="1">
      <c r="A26" s="47" t="s">
        <v>142</v>
      </c>
      <c r="C26" s="54">
        <v>26</v>
      </c>
      <c r="E26" s="64">
        <v>12165597</v>
      </c>
      <c r="F26" s="64"/>
      <c r="G26" s="64">
        <v>7880750</v>
      </c>
      <c r="H26" s="64"/>
      <c r="I26" s="64">
        <v>12088599</v>
      </c>
      <c r="J26" s="64"/>
      <c r="K26" s="64">
        <v>7686343</v>
      </c>
    </row>
    <row r="27" spans="1:19" ht="21.75" customHeight="1">
      <c r="A27" s="47" t="s">
        <v>42</v>
      </c>
      <c r="C27" s="54">
        <v>27</v>
      </c>
      <c r="E27" s="69">
        <v>-10326887</v>
      </c>
      <c r="F27" s="64">
        <v>0</v>
      </c>
      <c r="G27" s="69">
        <v>-11870841</v>
      </c>
      <c r="H27" s="64">
        <v>0</v>
      </c>
      <c r="I27" s="69">
        <v>-5826249</v>
      </c>
      <c r="J27" s="64">
        <v>0</v>
      </c>
      <c r="K27" s="69">
        <v>-5485128</v>
      </c>
      <c r="L27" s="89"/>
      <c r="M27" s="89"/>
      <c r="N27" s="89"/>
      <c r="O27" s="89"/>
      <c r="P27" s="89"/>
      <c r="Q27" s="89"/>
      <c r="R27" s="89"/>
      <c r="S27" s="89"/>
    </row>
    <row r="28" spans="1:19" ht="21.75" customHeight="1">
      <c r="A28" s="40" t="s">
        <v>95</v>
      </c>
      <c r="E28" s="64">
        <f>SUM(E24:E27)</f>
        <v>382426365</v>
      </c>
      <c r="F28" s="64"/>
      <c r="G28" s="64">
        <f>SUM(G24:G27)</f>
        <v>279862534</v>
      </c>
      <c r="H28" s="64"/>
      <c r="I28" s="64">
        <f>SUM(I24:I27)</f>
        <v>375887862</v>
      </c>
      <c r="J28" s="64"/>
      <c r="K28" s="64">
        <f>SUM(K24:K27)</f>
        <v>275784124</v>
      </c>
    </row>
    <row r="29" spans="1:19" ht="21.75" customHeight="1">
      <c r="A29" s="47" t="s">
        <v>43</v>
      </c>
      <c r="C29" s="54">
        <v>29</v>
      </c>
      <c r="E29" s="69">
        <v>-75238361</v>
      </c>
      <c r="F29" s="64">
        <v>0</v>
      </c>
      <c r="G29" s="69">
        <v>-54804420</v>
      </c>
      <c r="H29" s="64">
        <v>0</v>
      </c>
      <c r="I29" s="69">
        <v>-75441717</v>
      </c>
      <c r="J29" s="64">
        <v>0</v>
      </c>
      <c r="K29" s="69">
        <v>-54628168</v>
      </c>
    </row>
    <row r="30" spans="1:19" ht="21.75" customHeight="1">
      <c r="A30" s="40" t="s">
        <v>80</v>
      </c>
      <c r="C30" s="54"/>
      <c r="E30" s="66">
        <f>SUM(E28:E29)</f>
        <v>307188004</v>
      </c>
      <c r="F30" s="64"/>
      <c r="G30" s="66">
        <f>SUM(G28:G29)</f>
        <v>225058114</v>
      </c>
      <c r="H30" s="64"/>
      <c r="I30" s="66">
        <f>SUM(I28:I29)</f>
        <v>300446145</v>
      </c>
      <c r="J30" s="64"/>
      <c r="K30" s="66">
        <f>SUM(K28:K29)</f>
        <v>221155956</v>
      </c>
    </row>
    <row r="31" spans="1:19" ht="21.75" customHeight="1">
      <c r="C31" s="54"/>
      <c r="E31" s="56"/>
      <c r="F31" s="71"/>
      <c r="G31" s="56"/>
      <c r="H31" s="71"/>
      <c r="I31" s="56"/>
      <c r="J31" s="71"/>
      <c r="K31" s="56"/>
    </row>
    <row r="32" spans="1:19" ht="21.75" customHeight="1">
      <c r="A32" s="90" t="s">
        <v>115</v>
      </c>
      <c r="C32" s="91"/>
      <c r="D32" s="92"/>
      <c r="E32" s="93"/>
      <c r="F32" s="94"/>
      <c r="G32" s="93"/>
      <c r="H32" s="94"/>
      <c r="I32" s="93"/>
      <c r="J32" s="94"/>
      <c r="K32" s="93"/>
    </row>
    <row r="33" spans="1:11" ht="21.75" customHeight="1">
      <c r="A33" s="95" t="s">
        <v>120</v>
      </c>
      <c r="C33" s="96"/>
      <c r="D33" s="97"/>
      <c r="E33" s="71"/>
      <c r="F33" s="56"/>
      <c r="G33" s="71"/>
      <c r="H33" s="56"/>
      <c r="I33" s="71"/>
      <c r="J33" s="56"/>
      <c r="K33" s="71"/>
    </row>
    <row r="34" spans="1:11" ht="21.75" customHeight="1">
      <c r="A34" s="95" t="s">
        <v>121</v>
      </c>
      <c r="C34" s="52"/>
      <c r="D34" s="97"/>
      <c r="E34" s="94"/>
      <c r="F34" s="56"/>
      <c r="G34" s="94"/>
      <c r="H34" s="56"/>
      <c r="I34" s="94"/>
      <c r="J34" s="56"/>
      <c r="K34" s="94"/>
    </row>
    <row r="35" spans="1:11" ht="21.75" customHeight="1">
      <c r="A35" s="47" t="s">
        <v>183</v>
      </c>
      <c r="C35" s="52"/>
      <c r="D35" s="97"/>
      <c r="E35" s="94"/>
      <c r="F35" s="56"/>
      <c r="G35" s="94"/>
      <c r="H35" s="56"/>
      <c r="I35" s="94"/>
      <c r="J35" s="56"/>
      <c r="K35" s="94"/>
    </row>
    <row r="36" spans="1:11" ht="21.75" customHeight="1">
      <c r="A36" s="47" t="s">
        <v>160</v>
      </c>
      <c r="C36" s="54"/>
      <c r="D36" s="97"/>
      <c r="E36" s="98">
        <v>-136904</v>
      </c>
      <c r="F36" s="99"/>
      <c r="G36" s="98">
        <v>326846</v>
      </c>
      <c r="H36" s="99"/>
      <c r="I36" s="100">
        <v>-289192</v>
      </c>
      <c r="J36" s="99"/>
      <c r="K36" s="100">
        <v>181918</v>
      </c>
    </row>
    <row r="37" spans="1:11" ht="21.75" customHeight="1">
      <c r="A37" s="90" t="s">
        <v>184</v>
      </c>
      <c r="C37" s="96"/>
      <c r="D37" s="97"/>
      <c r="E37" s="1">
        <f>SUM(E36)</f>
        <v>-136904</v>
      </c>
      <c r="F37" s="56"/>
      <c r="G37" s="1">
        <f>SUM(G36)</f>
        <v>326846</v>
      </c>
      <c r="H37" s="56"/>
      <c r="I37" s="1">
        <f>SUM(I36)</f>
        <v>-289192</v>
      </c>
      <c r="J37" s="56"/>
      <c r="K37" s="1">
        <f>SUM(K36)</f>
        <v>181918</v>
      </c>
    </row>
    <row r="38" spans="1:11" ht="21.75" customHeight="1">
      <c r="A38" s="101"/>
      <c r="C38" s="96"/>
      <c r="D38" s="97"/>
      <c r="E38" s="71"/>
      <c r="F38" s="56"/>
      <c r="G38" s="71"/>
      <c r="H38" s="56"/>
      <c r="I38" s="71"/>
      <c r="J38" s="56"/>
      <c r="K38" s="71"/>
    </row>
    <row r="39" spans="1:11" ht="21.75" customHeight="1" thickBot="1">
      <c r="A39" s="90" t="s">
        <v>46</v>
      </c>
      <c r="C39" s="91"/>
      <c r="D39" s="92"/>
      <c r="E39" s="11">
        <f>E37+E30</f>
        <v>307051100</v>
      </c>
      <c r="F39" s="3"/>
      <c r="G39" s="11">
        <f>G37+G30</f>
        <v>225384960</v>
      </c>
      <c r="H39" s="3"/>
      <c r="I39" s="11">
        <f>I37+I30</f>
        <v>300156953</v>
      </c>
      <c r="J39" s="3"/>
      <c r="K39" s="11">
        <f>K37+K30</f>
        <v>221337874</v>
      </c>
    </row>
    <row r="40" spans="1:11" ht="21.75" customHeight="1" thickTop="1">
      <c r="A40" s="90"/>
      <c r="C40" s="91"/>
      <c r="D40" s="92"/>
      <c r="E40" s="12"/>
      <c r="F40" s="3"/>
      <c r="G40" s="12"/>
      <c r="H40" s="2"/>
      <c r="I40" s="12"/>
      <c r="J40" s="2"/>
      <c r="K40" s="12"/>
    </row>
    <row r="41" spans="1:11" ht="21.75" customHeight="1">
      <c r="A41" s="47" t="s">
        <v>17</v>
      </c>
      <c r="C41" s="74"/>
      <c r="E41" s="60"/>
      <c r="G41" s="60"/>
      <c r="I41" s="60"/>
      <c r="J41" s="60"/>
      <c r="K41" s="60"/>
    </row>
    <row r="42" spans="1:11" ht="21.75" customHeight="1">
      <c r="A42" s="40" t="s">
        <v>82</v>
      </c>
      <c r="C42" s="74"/>
      <c r="E42" s="60"/>
      <c r="G42" s="60"/>
      <c r="I42" s="60"/>
      <c r="J42" s="60"/>
      <c r="K42" s="60"/>
    </row>
    <row r="43" spans="1:11" ht="21.75" customHeight="1">
      <c r="A43" s="40" t="s">
        <v>113</v>
      </c>
      <c r="C43" s="74"/>
      <c r="E43" s="60"/>
      <c r="G43" s="60"/>
      <c r="I43" s="60"/>
      <c r="J43" s="60"/>
      <c r="K43" s="43"/>
    </row>
    <row r="44" spans="1:11" ht="21.75" customHeight="1">
      <c r="A44" s="40" t="s">
        <v>150</v>
      </c>
      <c r="C44" s="74"/>
      <c r="E44" s="60"/>
      <c r="G44" s="60"/>
      <c r="I44" s="60"/>
      <c r="J44" s="60"/>
      <c r="K44" s="43"/>
    </row>
    <row r="45" spans="1:11" ht="21.75" customHeight="1">
      <c r="C45" s="74"/>
      <c r="E45" s="60"/>
      <c r="G45" s="60"/>
      <c r="I45" s="60"/>
      <c r="J45" s="60"/>
      <c r="K45" s="46" t="s">
        <v>0</v>
      </c>
    </row>
    <row r="46" spans="1:11" ht="21.75" customHeight="1">
      <c r="E46" s="49"/>
      <c r="F46" s="49" t="s">
        <v>1</v>
      </c>
      <c r="G46" s="49"/>
      <c r="H46" s="50"/>
      <c r="I46" s="49"/>
      <c r="J46" s="49" t="s">
        <v>2</v>
      </c>
      <c r="K46" s="49"/>
    </row>
    <row r="47" spans="1:11" ht="21.75" customHeight="1">
      <c r="C47" s="52" t="s">
        <v>3</v>
      </c>
      <c r="E47" s="52">
        <v>2025</v>
      </c>
      <c r="F47" s="53"/>
      <c r="G47" s="52">
        <v>2024</v>
      </c>
      <c r="H47" s="53"/>
      <c r="I47" s="52">
        <v>2025</v>
      </c>
      <c r="J47" s="53"/>
      <c r="K47" s="52">
        <v>2024</v>
      </c>
    </row>
    <row r="48" spans="1:11" ht="21.75" customHeight="1">
      <c r="A48" s="40" t="s">
        <v>99</v>
      </c>
      <c r="C48" s="54"/>
      <c r="E48" s="56"/>
      <c r="F48" s="71"/>
      <c r="G48" s="56"/>
      <c r="H48" s="71"/>
      <c r="I48" s="56"/>
      <c r="J48" s="56"/>
      <c r="K48" s="56"/>
    </row>
    <row r="49" spans="1:11" ht="21.75" customHeight="1" thickBot="1">
      <c r="A49" s="47" t="s">
        <v>44</v>
      </c>
      <c r="C49" s="54"/>
      <c r="E49" s="64">
        <f>E30-E50</f>
        <v>305569590</v>
      </c>
      <c r="F49" s="71"/>
      <c r="G49" s="64">
        <f>G30-G50</f>
        <v>224188219</v>
      </c>
      <c r="H49" s="71"/>
      <c r="I49" s="81">
        <f>I30</f>
        <v>300446145</v>
      </c>
      <c r="J49" s="56"/>
      <c r="K49" s="81">
        <f>K30</f>
        <v>221155956</v>
      </c>
    </row>
    <row r="50" spans="1:11" ht="21.75" customHeight="1" thickTop="1">
      <c r="A50" s="47" t="s">
        <v>119</v>
      </c>
      <c r="C50" s="54"/>
      <c r="E50" s="56">
        <v>1618414</v>
      </c>
      <c r="F50" s="71"/>
      <c r="G50" s="56">
        <v>869895</v>
      </c>
      <c r="H50" s="71"/>
      <c r="I50" s="56"/>
      <c r="J50" s="56"/>
      <c r="K50" s="56"/>
    </row>
    <row r="51" spans="1:11" ht="21.75" customHeight="1" thickBot="1">
      <c r="C51" s="54"/>
      <c r="E51" s="85">
        <f>SUM(E49:E50)</f>
        <v>307188004</v>
      </c>
      <c r="F51" s="64"/>
      <c r="G51" s="85">
        <f>G30</f>
        <v>225058114</v>
      </c>
      <c r="H51" s="64"/>
      <c r="I51" s="64"/>
      <c r="J51" s="64"/>
      <c r="K51" s="64"/>
    </row>
    <row r="52" spans="1:11" ht="21.75" customHeight="1" thickTop="1">
      <c r="C52" s="54"/>
      <c r="E52" s="64"/>
      <c r="F52" s="64"/>
      <c r="G52" s="64"/>
      <c r="H52" s="64"/>
      <c r="I52" s="64"/>
      <c r="J52" s="64"/>
      <c r="K52" s="64"/>
    </row>
    <row r="53" spans="1:11" ht="21.75" customHeight="1">
      <c r="A53" s="40" t="s">
        <v>47</v>
      </c>
      <c r="C53" s="96"/>
      <c r="D53" s="97"/>
      <c r="E53" s="71"/>
      <c r="F53" s="56"/>
      <c r="G53" s="71"/>
      <c r="H53" s="71"/>
      <c r="I53" s="56"/>
      <c r="J53" s="71"/>
      <c r="K53" s="71"/>
    </row>
    <row r="54" spans="1:11" ht="21.75" customHeight="1" thickBot="1">
      <c r="A54" s="47" t="s">
        <v>44</v>
      </c>
      <c r="C54" s="96"/>
      <c r="D54" s="97"/>
      <c r="E54" s="56">
        <f>E56-E55</f>
        <v>305393048</v>
      </c>
      <c r="F54" s="56"/>
      <c r="G54" s="56">
        <f>G56-G55</f>
        <v>224477343</v>
      </c>
      <c r="H54" s="71"/>
      <c r="I54" s="11">
        <f>I39</f>
        <v>300156953</v>
      </c>
      <c r="J54" s="2"/>
      <c r="K54" s="11">
        <f>K39</f>
        <v>221337874</v>
      </c>
    </row>
    <row r="55" spans="1:11" ht="21.75" customHeight="1" thickTop="1">
      <c r="A55" s="47" t="s">
        <v>119</v>
      </c>
      <c r="C55" s="96"/>
      <c r="D55" s="97"/>
      <c r="E55" s="61">
        <v>1658052</v>
      </c>
      <c r="F55" s="56"/>
      <c r="G55" s="61">
        <v>907617</v>
      </c>
      <c r="H55" s="71"/>
      <c r="I55" s="56"/>
      <c r="J55" s="71"/>
      <c r="K55" s="71"/>
    </row>
    <row r="56" spans="1:11" ht="21.75" customHeight="1" thickBot="1">
      <c r="A56" s="101"/>
      <c r="C56" s="96"/>
      <c r="D56" s="97"/>
      <c r="E56" s="4">
        <f>E39</f>
        <v>307051100</v>
      </c>
      <c r="F56" s="3"/>
      <c r="G56" s="4">
        <f>G39</f>
        <v>225384960</v>
      </c>
      <c r="H56" s="2"/>
      <c r="I56" s="71"/>
      <c r="J56" s="71"/>
      <c r="K56" s="71"/>
    </row>
    <row r="57" spans="1:11" ht="21.75" customHeight="1" thickTop="1">
      <c r="A57" s="101"/>
      <c r="C57" s="96"/>
      <c r="D57" s="97"/>
      <c r="E57" s="12"/>
      <c r="F57" s="3"/>
      <c r="G57" s="12"/>
      <c r="H57" s="2"/>
      <c r="I57" s="71"/>
      <c r="J57" s="71"/>
      <c r="K57" s="71"/>
    </row>
    <row r="58" spans="1:11" ht="21.75" customHeight="1">
      <c r="A58" s="40" t="s">
        <v>97</v>
      </c>
      <c r="C58" s="54">
        <v>31</v>
      </c>
      <c r="E58" s="60"/>
      <c r="G58" s="60"/>
      <c r="I58" s="60"/>
      <c r="J58" s="60"/>
      <c r="K58" s="60"/>
    </row>
    <row r="59" spans="1:11" ht="21.75" customHeight="1">
      <c r="A59" s="47" t="s">
        <v>98</v>
      </c>
      <c r="B59" s="44"/>
      <c r="C59" s="54"/>
      <c r="E59" s="60"/>
      <c r="G59" s="60"/>
      <c r="I59" s="60"/>
      <c r="J59" s="60"/>
      <c r="K59" s="60"/>
    </row>
    <row r="60" spans="1:11" ht="21.75" customHeight="1" thickBot="1">
      <c r="A60" s="47" t="s">
        <v>96</v>
      </c>
      <c r="B60" s="44"/>
      <c r="C60" s="54"/>
      <c r="E60" s="102">
        <v>0.51</v>
      </c>
      <c r="F60" s="103"/>
      <c r="G60" s="102">
        <v>0.37463793206824514</v>
      </c>
      <c r="H60" s="103"/>
      <c r="I60" s="102">
        <v>0.5</v>
      </c>
      <c r="J60" s="103"/>
      <c r="K60" s="104">
        <v>0.36814229077640759</v>
      </c>
    </row>
    <row r="61" spans="1:11" ht="21.75" customHeight="1" thickTop="1">
      <c r="E61" s="67"/>
      <c r="G61" s="67"/>
      <c r="I61" s="67"/>
      <c r="J61" s="60"/>
      <c r="K61" s="67"/>
    </row>
    <row r="62" spans="1:11" ht="21.75" customHeight="1">
      <c r="A62" s="47" t="s">
        <v>17</v>
      </c>
      <c r="C62" s="74"/>
      <c r="E62" s="60"/>
      <c r="G62" s="60"/>
      <c r="I62" s="60"/>
      <c r="J62" s="60"/>
      <c r="K62" s="60"/>
    </row>
  </sheetData>
  <printOptions horizontalCentered="1"/>
  <pageMargins left="0.78740157480314998" right="0.26" top="0.59055118110236204" bottom="0.31496062992126" header="0.31496062992126" footer="0.31496062992126"/>
  <pageSetup paperSize="9" scale="75" fitToHeight="7" orientation="portrait" r:id="rId1"/>
  <rowBreaks count="1" manualBreakCount="1">
    <brk id="4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7"/>
  <sheetViews>
    <sheetView showGridLines="0" view="pageBreakPreview" zoomScale="55" zoomScaleNormal="40" zoomScaleSheetLayoutView="55" workbookViewId="0">
      <selection activeCell="A21" sqref="A21"/>
    </sheetView>
  </sheetViews>
  <sheetFormatPr defaultColWidth="9.109375" defaultRowHeight="21.9" customHeight="1"/>
  <cols>
    <col min="1" max="2" width="12.6640625" style="48" customWidth="1"/>
    <col min="3" max="3" width="22.6640625" style="48" customWidth="1"/>
    <col min="4" max="4" width="1.88671875" style="48" customWidth="1"/>
    <col min="5" max="5" width="15.5546875" style="48" customWidth="1"/>
    <col min="6" max="6" width="1.109375" style="48" customWidth="1"/>
    <col min="7" max="7" width="15.5546875" style="48" customWidth="1"/>
    <col min="8" max="8" width="1.109375" style="48" customWidth="1"/>
    <col min="9" max="9" width="15.5546875" style="48" customWidth="1"/>
    <col min="10" max="10" width="1.109375" style="48" customWidth="1"/>
    <col min="11" max="11" width="15.5546875" style="48" customWidth="1"/>
    <col min="12" max="12" width="1.109375" style="48" customWidth="1"/>
    <col min="13" max="13" width="15.5546875" style="48" customWidth="1"/>
    <col min="14" max="14" width="1.109375" style="48" customWidth="1"/>
    <col min="15" max="15" width="17.5546875" style="48" customWidth="1"/>
    <col min="16" max="16" width="1.109375" style="48" customWidth="1"/>
    <col min="17" max="17" width="15.5546875" style="48" customWidth="1"/>
    <col min="18" max="18" width="1.109375" style="48" customWidth="1"/>
    <col min="19" max="19" width="15.5546875" style="48" customWidth="1"/>
    <col min="20" max="20" width="0.88671875" style="48" customWidth="1"/>
    <col min="21" max="16384" width="9.109375" style="48"/>
  </cols>
  <sheetData>
    <row r="1" spans="1:19" ht="21.9" customHeight="1">
      <c r="A1" s="40" t="s">
        <v>82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6"/>
      <c r="P1" s="82"/>
      <c r="Q1" s="82"/>
      <c r="R1" s="82"/>
      <c r="S1" s="82"/>
    </row>
    <row r="2" spans="1:19" ht="21.9" customHeight="1">
      <c r="A2" s="40" t="s">
        <v>67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19" ht="21.9" customHeight="1">
      <c r="A3" s="40" t="s">
        <v>150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</row>
    <row r="4" spans="1:19" ht="21.9" customHeight="1"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83"/>
      <c r="Q4" s="83"/>
      <c r="R4" s="83"/>
      <c r="S4" s="46" t="s">
        <v>0</v>
      </c>
    </row>
    <row r="5" spans="1:19" s="50" customFormat="1" ht="21.9" customHeight="1">
      <c r="A5" s="79"/>
      <c r="B5" s="79"/>
      <c r="C5" s="79"/>
      <c r="E5" s="105" t="s">
        <v>1</v>
      </c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</row>
    <row r="6" spans="1:19" s="50" customFormat="1" ht="21.9" customHeight="1">
      <c r="A6" s="79"/>
      <c r="B6" s="79"/>
      <c r="C6" s="79"/>
      <c r="D6" s="48"/>
      <c r="E6" s="107" t="s">
        <v>32</v>
      </c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79"/>
      <c r="Q6" s="67"/>
      <c r="R6" s="79"/>
      <c r="S6" s="79"/>
    </row>
    <row r="7" spans="1:19" s="67" customFormat="1" ht="21.9" customHeight="1">
      <c r="I7" s="67" t="s">
        <v>132</v>
      </c>
      <c r="O7" s="67" t="s">
        <v>68</v>
      </c>
    </row>
    <row r="8" spans="1:19" s="67" customFormat="1" ht="21.9" customHeight="1">
      <c r="E8" s="67" t="s">
        <v>69</v>
      </c>
      <c r="I8" s="67" t="s">
        <v>131</v>
      </c>
      <c r="K8" s="108" t="s">
        <v>30</v>
      </c>
      <c r="L8" s="108"/>
      <c r="M8" s="108"/>
      <c r="O8" s="67" t="s">
        <v>70</v>
      </c>
      <c r="Q8" s="67" t="s">
        <v>71</v>
      </c>
      <c r="S8" s="67" t="s">
        <v>72</v>
      </c>
    </row>
    <row r="9" spans="1:19" s="67" customFormat="1" ht="21.9" customHeight="1">
      <c r="E9" s="67" t="s">
        <v>126</v>
      </c>
      <c r="I9" s="67" t="s">
        <v>107</v>
      </c>
      <c r="K9" s="67" t="s">
        <v>122</v>
      </c>
      <c r="O9" s="67" t="s">
        <v>74</v>
      </c>
      <c r="Q9" s="67" t="s">
        <v>75</v>
      </c>
      <c r="S9" s="67" t="s">
        <v>73</v>
      </c>
    </row>
    <row r="10" spans="1:19" s="67" customFormat="1" ht="21.9" customHeight="1">
      <c r="E10" s="68" t="s">
        <v>76</v>
      </c>
      <c r="G10" s="68" t="s">
        <v>29</v>
      </c>
      <c r="I10" s="68" t="s">
        <v>108</v>
      </c>
      <c r="K10" s="68" t="s">
        <v>123</v>
      </c>
      <c r="M10" s="68" t="s">
        <v>77</v>
      </c>
      <c r="O10" s="68" t="s">
        <v>79</v>
      </c>
      <c r="Q10" s="68" t="s">
        <v>124</v>
      </c>
      <c r="S10" s="68" t="s">
        <v>78</v>
      </c>
    </row>
    <row r="11" spans="1:19" ht="21.9" customHeight="1">
      <c r="A11" s="106" t="s">
        <v>133</v>
      </c>
      <c r="B11" s="106"/>
      <c r="C11" s="106"/>
      <c r="D11" s="67"/>
      <c r="E11" s="64">
        <v>300367495</v>
      </c>
      <c r="F11" s="64"/>
      <c r="G11" s="64">
        <v>225540721</v>
      </c>
      <c r="H11" s="64"/>
      <c r="I11" s="64">
        <v>-7745877</v>
      </c>
      <c r="J11" s="64"/>
      <c r="K11" s="64">
        <v>33000000</v>
      </c>
      <c r="L11" s="64"/>
      <c r="M11" s="64">
        <v>282884034</v>
      </c>
      <c r="N11" s="71"/>
      <c r="O11" s="64">
        <f>SUM(E11:N11)</f>
        <v>834046373</v>
      </c>
      <c r="P11" s="64"/>
      <c r="Q11" s="64">
        <v>68193809</v>
      </c>
      <c r="R11" s="64"/>
      <c r="S11" s="64">
        <f>SUM(O11:Q11)</f>
        <v>902240182</v>
      </c>
    </row>
    <row r="12" spans="1:19" ht="21.9" customHeight="1">
      <c r="A12" s="47" t="s">
        <v>80</v>
      </c>
      <c r="D12" s="67"/>
      <c r="E12" s="64">
        <v>0</v>
      </c>
      <c r="F12" s="64"/>
      <c r="G12" s="64">
        <v>0</v>
      </c>
      <c r="H12" s="64"/>
      <c r="I12" s="64">
        <v>0</v>
      </c>
      <c r="J12" s="64"/>
      <c r="K12" s="64">
        <v>0</v>
      </c>
      <c r="L12" s="64"/>
      <c r="M12" s="64">
        <v>224188219</v>
      </c>
      <c r="N12" s="71"/>
      <c r="O12" s="64">
        <f>SUM(E12:M12)</f>
        <v>224188219</v>
      </c>
      <c r="P12" s="64"/>
      <c r="Q12" s="64">
        <v>869895</v>
      </c>
      <c r="R12" s="64"/>
      <c r="S12" s="64">
        <f t="shared" ref="S12:S13" si="0">SUM(O12:Q12)</f>
        <v>225058114</v>
      </c>
    </row>
    <row r="13" spans="1:19" ht="21.9" customHeight="1">
      <c r="A13" s="47" t="s">
        <v>45</v>
      </c>
      <c r="D13" s="67"/>
      <c r="E13" s="69">
        <v>0</v>
      </c>
      <c r="F13" s="64"/>
      <c r="G13" s="69">
        <v>0</v>
      </c>
      <c r="H13" s="64"/>
      <c r="I13" s="69">
        <v>0</v>
      </c>
      <c r="J13" s="64"/>
      <c r="K13" s="69">
        <v>0</v>
      </c>
      <c r="L13" s="64"/>
      <c r="M13" s="69">
        <v>289124</v>
      </c>
      <c r="N13" s="64"/>
      <c r="O13" s="69">
        <f>SUM(E13:M13)</f>
        <v>289124</v>
      </c>
      <c r="P13" s="64"/>
      <c r="Q13" s="69">
        <v>37722</v>
      </c>
      <c r="R13" s="64"/>
      <c r="S13" s="69">
        <f t="shared" si="0"/>
        <v>326846</v>
      </c>
    </row>
    <row r="14" spans="1:19" ht="21.9" customHeight="1">
      <c r="A14" s="47" t="s">
        <v>46</v>
      </c>
      <c r="D14" s="67"/>
      <c r="E14" s="64">
        <f>SUM(E12:E13)</f>
        <v>0</v>
      </c>
      <c r="F14" s="64"/>
      <c r="G14" s="64">
        <f>SUM(G12:G13)</f>
        <v>0</v>
      </c>
      <c r="H14" s="64"/>
      <c r="I14" s="64">
        <f>SUM(I12:I13)</f>
        <v>0</v>
      </c>
      <c r="J14" s="64"/>
      <c r="K14" s="64">
        <f>SUM(K12:K13)</f>
        <v>0</v>
      </c>
      <c r="L14" s="64"/>
      <c r="M14" s="64">
        <f>SUM(M12:M13)</f>
        <v>224477343</v>
      </c>
      <c r="N14" s="71"/>
      <c r="O14" s="64">
        <f>SUM(O12:O13)</f>
        <v>224477343</v>
      </c>
      <c r="P14" s="64"/>
      <c r="Q14" s="64">
        <f>SUM(Q12:Q13)</f>
        <v>907617</v>
      </c>
      <c r="R14" s="64"/>
      <c r="S14" s="64">
        <f>SUM(S12:S13)</f>
        <v>225384960</v>
      </c>
    </row>
    <row r="15" spans="1:19" ht="21.9" customHeight="1">
      <c r="A15" s="47" t="s">
        <v>185</v>
      </c>
      <c r="D15" s="67"/>
      <c r="E15" s="64">
        <v>0</v>
      </c>
      <c r="F15" s="64"/>
      <c r="G15" s="64">
        <v>0</v>
      </c>
      <c r="H15" s="64"/>
      <c r="I15" s="64">
        <v>0</v>
      </c>
      <c r="J15" s="64"/>
      <c r="K15" s="7">
        <v>0</v>
      </c>
      <c r="L15" s="7"/>
      <c r="M15" s="7">
        <v>-180220497</v>
      </c>
      <c r="N15" s="7"/>
      <c r="O15" s="7">
        <f>SUM(E15:M15)</f>
        <v>-180220497</v>
      </c>
      <c r="P15" s="64"/>
      <c r="Q15" s="64">
        <v>0</v>
      </c>
      <c r="R15" s="64"/>
      <c r="S15" s="64">
        <f t="shared" ref="S15" si="1">SUM(O15:Q15)</f>
        <v>-180220497</v>
      </c>
    </row>
    <row r="16" spans="1:19" ht="21.9" customHeight="1" thickBot="1">
      <c r="A16" s="40" t="s">
        <v>134</v>
      </c>
      <c r="D16" s="67"/>
      <c r="E16" s="85">
        <f>SUM(E11,E14:E15)</f>
        <v>300367495</v>
      </c>
      <c r="F16" s="64"/>
      <c r="G16" s="85">
        <f>SUM(G11,G14:G15)</f>
        <v>225540721</v>
      </c>
      <c r="H16" s="64"/>
      <c r="I16" s="85">
        <f>SUM(I11,I14:I15)</f>
        <v>-7745877</v>
      </c>
      <c r="J16" s="64"/>
      <c r="K16" s="85">
        <f>SUM(K11,K14:K15)</f>
        <v>33000000</v>
      </c>
      <c r="L16" s="64"/>
      <c r="M16" s="85">
        <f>SUM(M11,M14:M15)</f>
        <v>327140880</v>
      </c>
      <c r="N16" s="64"/>
      <c r="O16" s="85">
        <f>SUM(O11,O14:O15)</f>
        <v>878303219</v>
      </c>
      <c r="P16" s="64"/>
      <c r="Q16" s="85">
        <f>SUM(Q11,Q14:Q15)</f>
        <v>69101426</v>
      </c>
      <c r="R16" s="64"/>
      <c r="S16" s="85">
        <f>SUM(S11,S14:S15)</f>
        <v>947404645</v>
      </c>
    </row>
    <row r="17" spans="1:19" ht="21.9" customHeight="1" thickTop="1">
      <c r="A17" s="50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19" ht="21.9" customHeight="1">
      <c r="A18" s="106" t="s">
        <v>151</v>
      </c>
      <c r="B18" s="106"/>
      <c r="C18" s="106"/>
      <c r="D18" s="67"/>
      <c r="E18" s="64">
        <f>E16</f>
        <v>300367495</v>
      </c>
      <c r="F18" s="64"/>
      <c r="G18" s="64">
        <f>G16</f>
        <v>225540721</v>
      </c>
      <c r="H18" s="64"/>
      <c r="I18" s="64">
        <f>I16</f>
        <v>-7745877</v>
      </c>
      <c r="J18" s="64"/>
      <c r="K18" s="64">
        <f>K16</f>
        <v>33000000</v>
      </c>
      <c r="L18" s="64"/>
      <c r="M18" s="64">
        <f>M16</f>
        <v>327140880</v>
      </c>
      <c r="N18" s="71"/>
      <c r="O18" s="64">
        <f>O16</f>
        <v>878303219</v>
      </c>
      <c r="P18" s="64"/>
      <c r="Q18" s="64">
        <f>Q16</f>
        <v>69101426</v>
      </c>
      <c r="R18" s="64"/>
      <c r="S18" s="64">
        <f>S16</f>
        <v>947404645</v>
      </c>
    </row>
    <row r="19" spans="1:19" ht="21.9" customHeight="1">
      <c r="A19" s="47" t="s">
        <v>80</v>
      </c>
      <c r="D19" s="67"/>
      <c r="E19" s="64">
        <v>0</v>
      </c>
      <c r="F19" s="64"/>
      <c r="G19" s="64">
        <v>0</v>
      </c>
      <c r="H19" s="64"/>
      <c r="I19" s="64">
        <v>0</v>
      </c>
      <c r="J19" s="64"/>
      <c r="K19" s="64">
        <v>0</v>
      </c>
      <c r="L19" s="64"/>
      <c r="M19" s="7">
        <f>'PL '!E49</f>
        <v>305569590</v>
      </c>
      <c r="N19" s="71"/>
      <c r="O19" s="64">
        <f>SUM(E19:M19)</f>
        <v>305569590</v>
      </c>
      <c r="P19" s="64"/>
      <c r="Q19" s="7">
        <f>'PL '!E50</f>
        <v>1618414</v>
      </c>
      <c r="R19" s="64"/>
      <c r="S19" s="64">
        <f t="shared" ref="S19:S20" si="2">SUM(O19:Q19)</f>
        <v>307188004</v>
      </c>
    </row>
    <row r="20" spans="1:19" ht="21.9" customHeight="1">
      <c r="A20" s="47" t="s">
        <v>186</v>
      </c>
      <c r="D20" s="67"/>
      <c r="E20" s="69">
        <v>0</v>
      </c>
      <c r="F20" s="64"/>
      <c r="G20" s="69">
        <v>0</v>
      </c>
      <c r="H20" s="64"/>
      <c r="I20" s="69">
        <v>0</v>
      </c>
      <c r="J20" s="64"/>
      <c r="K20" s="69">
        <v>0</v>
      </c>
      <c r="L20" s="64"/>
      <c r="M20" s="6">
        <v>-176542</v>
      </c>
      <c r="N20" s="64"/>
      <c r="O20" s="69">
        <f>SUM(E20:M20)</f>
        <v>-176542</v>
      </c>
      <c r="P20" s="64"/>
      <c r="Q20" s="6">
        <v>39638</v>
      </c>
      <c r="R20" s="64"/>
      <c r="S20" s="69">
        <f t="shared" si="2"/>
        <v>-136904</v>
      </c>
    </row>
    <row r="21" spans="1:19" ht="21.9" customHeight="1">
      <c r="A21" s="47" t="s">
        <v>46</v>
      </c>
      <c r="D21" s="67"/>
      <c r="E21" s="64">
        <f>SUM(E19:E20)</f>
        <v>0</v>
      </c>
      <c r="F21" s="64"/>
      <c r="G21" s="64">
        <f>SUM(G19:G20)</f>
        <v>0</v>
      </c>
      <c r="H21" s="64"/>
      <c r="I21" s="64">
        <f>SUM(I19:I20)</f>
        <v>0</v>
      </c>
      <c r="J21" s="64"/>
      <c r="K21" s="64">
        <f>SUM(K19:K20)</f>
        <v>0</v>
      </c>
      <c r="L21" s="64"/>
      <c r="M21" s="64">
        <f>SUM(M19:M20)</f>
        <v>305393048</v>
      </c>
      <c r="N21" s="71"/>
      <c r="O21" s="64">
        <f>SUM(O19:O20)</f>
        <v>305393048</v>
      </c>
      <c r="P21" s="64"/>
      <c r="Q21" s="64">
        <f>SUM(Q19:Q20)</f>
        <v>1658052</v>
      </c>
      <c r="R21" s="64"/>
      <c r="S21" s="64">
        <f>SUM(S19:S20)</f>
        <v>307051100</v>
      </c>
    </row>
    <row r="22" spans="1:19" ht="21.9" customHeight="1">
      <c r="A22" s="47" t="s">
        <v>185</v>
      </c>
      <c r="D22" s="67"/>
      <c r="E22" s="64">
        <v>0</v>
      </c>
      <c r="F22" s="64"/>
      <c r="G22" s="64">
        <v>0</v>
      </c>
      <c r="H22" s="64"/>
      <c r="I22" s="64">
        <v>0</v>
      </c>
      <c r="J22" s="64"/>
      <c r="K22" s="7">
        <v>0</v>
      </c>
      <c r="L22" s="7"/>
      <c r="M22" s="7">
        <v>-210250456</v>
      </c>
      <c r="N22" s="7"/>
      <c r="O22" s="7">
        <f>SUM(E22:M22)</f>
        <v>-210250456</v>
      </c>
      <c r="P22" s="64"/>
      <c r="Q22" s="64">
        <v>0</v>
      </c>
      <c r="R22" s="64"/>
      <c r="S22" s="64">
        <f t="shared" ref="S22" si="3">SUM(O22:Q22)</f>
        <v>-210250456</v>
      </c>
    </row>
    <row r="23" spans="1:19" ht="21.9" customHeight="1" thickBot="1">
      <c r="A23" s="40" t="s">
        <v>152</v>
      </c>
      <c r="D23" s="67"/>
      <c r="E23" s="85">
        <f>SUM(E18,E21:E22)</f>
        <v>300367495</v>
      </c>
      <c r="F23" s="64"/>
      <c r="G23" s="85">
        <f>SUM(G18,G21:G22)</f>
        <v>225540721</v>
      </c>
      <c r="H23" s="64"/>
      <c r="I23" s="85">
        <f>SUM(I18,I21:I22)</f>
        <v>-7745877</v>
      </c>
      <c r="J23" s="64"/>
      <c r="K23" s="85">
        <f>SUM(K18,K21:K22)</f>
        <v>33000000</v>
      </c>
      <c r="L23" s="64"/>
      <c r="M23" s="85">
        <f>SUM(M18,M21:M22)</f>
        <v>422283472</v>
      </c>
      <c r="N23" s="64"/>
      <c r="O23" s="85">
        <f>SUM(O18,O21:O22)</f>
        <v>973445811</v>
      </c>
      <c r="P23" s="64"/>
      <c r="Q23" s="85">
        <f>SUM(Q18,Q21:Q22)</f>
        <v>70759478</v>
      </c>
      <c r="R23" s="64"/>
      <c r="S23" s="85">
        <f>SUM(S18,S21:S22)</f>
        <v>1044205289</v>
      </c>
    </row>
    <row r="24" spans="1:19" ht="21.9" customHeight="1" thickTop="1">
      <c r="A24" s="50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>
        <f>O23-BS!E78</f>
        <v>0</v>
      </c>
      <c r="P24" s="67"/>
      <c r="Q24" s="67">
        <f>Q23-BS!E79</f>
        <v>0</v>
      </c>
      <c r="R24" s="67"/>
      <c r="S24" s="67">
        <f>S23-BS!E80</f>
        <v>0</v>
      </c>
    </row>
    <row r="25" spans="1:19" ht="21.9" customHeight="1">
      <c r="A25" s="63" t="s">
        <v>17</v>
      </c>
    </row>
    <row r="27" spans="1:19" ht="21.9" customHeight="1">
      <c r="G27" s="87"/>
    </row>
  </sheetData>
  <mergeCells count="5">
    <mergeCell ref="A18:C18"/>
    <mergeCell ref="A11:C11"/>
    <mergeCell ref="E5:S5"/>
    <mergeCell ref="E6:O6"/>
    <mergeCell ref="K8:M8"/>
  </mergeCells>
  <printOptions horizontalCentered="1"/>
  <pageMargins left="0.39370078740157499" right="0.196850393700787" top="0.55118110236220497" bottom="0.31496062992126" header="0.31496062992126" footer="0.31496062992126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A5193-E035-4F48-8EB1-67B6BAEECFD2}">
  <dimension ref="A1:M23"/>
  <sheetViews>
    <sheetView showGridLines="0" view="pageBreakPreview" topLeftCell="A7" zoomScale="78" zoomScaleNormal="40" zoomScaleSheetLayoutView="78" workbookViewId="0">
      <selection activeCell="A19" sqref="A19"/>
    </sheetView>
  </sheetViews>
  <sheetFormatPr defaultColWidth="9.109375" defaultRowHeight="20.25" customHeight="1"/>
  <cols>
    <col min="1" max="2" width="11.109375" style="48" customWidth="1"/>
    <col min="3" max="3" width="40.88671875" style="48" customWidth="1"/>
    <col min="4" max="4" width="1.88671875" style="48" customWidth="1"/>
    <col min="5" max="5" width="16.109375" style="48" customWidth="1"/>
    <col min="6" max="6" width="1.109375" style="48" customWidth="1"/>
    <col min="7" max="7" width="16.109375" style="48" customWidth="1"/>
    <col min="8" max="8" width="1.109375" style="48" customWidth="1"/>
    <col min="9" max="9" width="16.109375" style="48" customWidth="1"/>
    <col min="10" max="10" width="1.109375" style="48" customWidth="1"/>
    <col min="11" max="11" width="16.109375" style="48" customWidth="1"/>
    <col min="12" max="12" width="1.109375" style="48" customWidth="1"/>
    <col min="13" max="13" width="16.109375" style="48" customWidth="1"/>
    <col min="14" max="14" width="0.88671875" style="48" customWidth="1"/>
    <col min="15" max="16384" width="9.109375" style="48"/>
  </cols>
  <sheetData>
    <row r="1" spans="1:13" ht="20.25" customHeight="1">
      <c r="A1" s="40" t="s">
        <v>82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20.25" customHeight="1">
      <c r="A2" s="40" t="s">
        <v>81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20.25" customHeight="1">
      <c r="A3" s="40" t="s">
        <v>150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ht="20.25" customHeight="1"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4" t="s">
        <v>0</v>
      </c>
    </row>
    <row r="5" spans="1:13" s="50" customFormat="1" ht="20.25" customHeight="1">
      <c r="A5" s="79"/>
      <c r="B5" s="79"/>
      <c r="C5" s="79"/>
      <c r="E5" s="105" t="s">
        <v>2</v>
      </c>
      <c r="F5" s="105"/>
      <c r="G5" s="105"/>
      <c r="H5" s="105"/>
      <c r="I5" s="105"/>
      <c r="J5" s="105"/>
      <c r="K5" s="105"/>
      <c r="L5" s="105"/>
      <c r="M5" s="105"/>
    </row>
    <row r="6" spans="1:13" s="67" customFormat="1" ht="20.25" customHeight="1">
      <c r="E6" s="67" t="s">
        <v>69</v>
      </c>
      <c r="I6" s="108" t="s">
        <v>30</v>
      </c>
      <c r="J6" s="108"/>
      <c r="K6" s="108"/>
      <c r="M6" s="67" t="s">
        <v>72</v>
      </c>
    </row>
    <row r="7" spans="1:13" s="67" customFormat="1" ht="20.25" customHeight="1">
      <c r="E7" s="67" t="s">
        <v>125</v>
      </c>
      <c r="I7" s="67" t="s">
        <v>122</v>
      </c>
      <c r="M7" s="67" t="s">
        <v>73</v>
      </c>
    </row>
    <row r="8" spans="1:13" s="67" customFormat="1" ht="20.25" customHeight="1">
      <c r="E8" s="68" t="s">
        <v>76</v>
      </c>
      <c r="G8" s="68" t="s">
        <v>29</v>
      </c>
      <c r="I8" s="68" t="s">
        <v>123</v>
      </c>
      <c r="K8" s="68" t="s">
        <v>77</v>
      </c>
      <c r="M8" s="68" t="s">
        <v>78</v>
      </c>
    </row>
    <row r="9" spans="1:13" ht="20.25" customHeight="1">
      <c r="A9" s="106" t="s">
        <v>133</v>
      </c>
      <c r="B9" s="106"/>
      <c r="C9" s="106"/>
      <c r="D9" s="67"/>
      <c r="E9" s="64">
        <v>300367495</v>
      </c>
      <c r="F9" s="64"/>
      <c r="G9" s="64">
        <v>225540721</v>
      </c>
      <c r="H9" s="64"/>
      <c r="I9" s="64">
        <v>33000000</v>
      </c>
      <c r="J9" s="64"/>
      <c r="K9" s="64">
        <v>348351571</v>
      </c>
      <c r="L9" s="71"/>
      <c r="M9" s="64">
        <f>SUM(E9:K9)</f>
        <v>907259787</v>
      </c>
    </row>
    <row r="10" spans="1:13" ht="20.25" customHeight="1">
      <c r="A10" s="47" t="s">
        <v>80</v>
      </c>
      <c r="D10" s="67"/>
      <c r="E10" s="64">
        <v>0</v>
      </c>
      <c r="F10" s="64"/>
      <c r="G10" s="64">
        <v>0</v>
      </c>
      <c r="H10" s="64"/>
      <c r="I10" s="64">
        <v>0</v>
      </c>
      <c r="J10" s="64"/>
      <c r="K10" s="64">
        <v>221155956</v>
      </c>
      <c r="L10" s="71"/>
      <c r="M10" s="64">
        <f t="shared" ref="M10:M11" si="0">SUM(I10:K10)</f>
        <v>221155956</v>
      </c>
    </row>
    <row r="11" spans="1:13" ht="20.25" customHeight="1">
      <c r="A11" s="47" t="s">
        <v>45</v>
      </c>
      <c r="D11" s="67"/>
      <c r="E11" s="69">
        <v>0</v>
      </c>
      <c r="F11" s="64"/>
      <c r="G11" s="69">
        <v>0</v>
      </c>
      <c r="H11" s="64"/>
      <c r="I11" s="69">
        <v>0</v>
      </c>
      <c r="J11" s="64"/>
      <c r="K11" s="69">
        <v>181918</v>
      </c>
      <c r="L11" s="64"/>
      <c r="M11" s="69">
        <f t="shared" si="0"/>
        <v>181918</v>
      </c>
    </row>
    <row r="12" spans="1:13" ht="20.25" customHeight="1">
      <c r="A12" s="47" t="s">
        <v>46</v>
      </c>
      <c r="D12" s="67"/>
      <c r="E12" s="64">
        <f>SUM(E10:E11)</f>
        <v>0</v>
      </c>
      <c r="F12" s="64"/>
      <c r="G12" s="64">
        <f>SUM(G10:G11)</f>
        <v>0</v>
      </c>
      <c r="H12" s="64"/>
      <c r="I12" s="64">
        <f>SUM(I10:I11)</f>
        <v>0</v>
      </c>
      <c r="J12" s="64"/>
      <c r="K12" s="64">
        <f>SUM(K10:K11)</f>
        <v>221337874</v>
      </c>
      <c r="L12" s="71"/>
      <c r="M12" s="64">
        <f>SUM(M10:M11)</f>
        <v>221337874</v>
      </c>
    </row>
    <row r="13" spans="1:13" ht="20.25" customHeight="1">
      <c r="A13" s="47" t="s">
        <v>185</v>
      </c>
      <c r="D13" s="67"/>
      <c r="E13" s="9">
        <v>0</v>
      </c>
      <c r="F13" s="7"/>
      <c r="G13" s="9">
        <v>0</v>
      </c>
      <c r="H13" s="7"/>
      <c r="I13" s="9">
        <v>0</v>
      </c>
      <c r="J13" s="7"/>
      <c r="K13" s="6">
        <v>-180220497</v>
      </c>
      <c r="L13" s="7"/>
      <c r="M13" s="6">
        <f t="shared" ref="M13" si="1">SUM(E13:K13)</f>
        <v>-180220497</v>
      </c>
    </row>
    <row r="14" spans="1:13" ht="20.25" customHeight="1" thickBot="1">
      <c r="A14" s="40" t="s">
        <v>134</v>
      </c>
      <c r="D14" s="67"/>
      <c r="E14" s="85">
        <f>SUM(E9,E12:E13)</f>
        <v>300367495</v>
      </c>
      <c r="F14" s="64"/>
      <c r="G14" s="85">
        <f>SUM(G9,G12:G13)</f>
        <v>225540721</v>
      </c>
      <c r="H14" s="64"/>
      <c r="I14" s="85">
        <f>SUM(I9,I12:I13)</f>
        <v>33000000</v>
      </c>
      <c r="J14" s="64"/>
      <c r="K14" s="85">
        <f>SUM(K9,K12:K13)</f>
        <v>389468948</v>
      </c>
      <c r="L14" s="64"/>
      <c r="M14" s="85">
        <f>SUM(M9,M12:M13)</f>
        <v>948377164</v>
      </c>
    </row>
    <row r="15" spans="1:13" ht="20.25" customHeight="1" thickTop="1">
      <c r="A15" s="40"/>
      <c r="D15" s="67"/>
      <c r="E15" s="64"/>
      <c r="F15" s="64"/>
      <c r="G15" s="64"/>
      <c r="H15" s="64"/>
      <c r="I15" s="64"/>
      <c r="J15" s="64"/>
      <c r="K15" s="64"/>
      <c r="L15" s="64"/>
      <c r="M15" s="64"/>
    </row>
    <row r="16" spans="1:13" ht="20.25" customHeight="1">
      <c r="A16" s="106" t="s">
        <v>151</v>
      </c>
      <c r="B16" s="106"/>
      <c r="C16" s="106"/>
      <c r="D16" s="67"/>
      <c r="E16" s="64">
        <f>E14</f>
        <v>300367495</v>
      </c>
      <c r="F16" s="64"/>
      <c r="G16" s="64">
        <f>G14</f>
        <v>225540721</v>
      </c>
      <c r="H16" s="64"/>
      <c r="I16" s="64">
        <f>I14</f>
        <v>33000000</v>
      </c>
      <c r="J16" s="64"/>
      <c r="K16" s="64">
        <f>K14</f>
        <v>389468948</v>
      </c>
      <c r="L16" s="71"/>
      <c r="M16" s="64">
        <f>M14</f>
        <v>948377164</v>
      </c>
    </row>
    <row r="17" spans="1:13" ht="20.25" customHeight="1">
      <c r="A17" s="47" t="s">
        <v>80</v>
      </c>
      <c r="D17" s="67"/>
      <c r="E17" s="7">
        <v>0</v>
      </c>
      <c r="F17" s="7"/>
      <c r="G17" s="7">
        <v>0</v>
      </c>
      <c r="H17" s="7"/>
      <c r="I17" s="7">
        <v>0</v>
      </c>
      <c r="J17" s="7"/>
      <c r="K17" s="7">
        <f>'PL '!I30</f>
        <v>300446145</v>
      </c>
      <c r="L17" s="7"/>
      <c r="M17" s="7">
        <f t="shared" ref="M17:M18" si="2">SUM(E17:K17)</f>
        <v>300446145</v>
      </c>
    </row>
    <row r="18" spans="1:13" ht="20.25" customHeight="1">
      <c r="A18" s="47" t="s">
        <v>186</v>
      </c>
      <c r="D18" s="67"/>
      <c r="E18" s="6">
        <v>0</v>
      </c>
      <c r="F18" s="7"/>
      <c r="G18" s="6">
        <v>0</v>
      </c>
      <c r="H18" s="7"/>
      <c r="I18" s="6">
        <v>0</v>
      </c>
      <c r="J18" s="7"/>
      <c r="K18" s="6">
        <f>'PL '!I37</f>
        <v>-289192</v>
      </c>
      <c r="L18" s="7"/>
      <c r="M18" s="6">
        <f t="shared" si="2"/>
        <v>-289192</v>
      </c>
    </row>
    <row r="19" spans="1:13" ht="20.25" customHeight="1">
      <c r="A19" s="47" t="s">
        <v>46</v>
      </c>
      <c r="D19" s="67"/>
      <c r="E19" s="8">
        <f>SUM(E17:E18)</f>
        <v>0</v>
      </c>
      <c r="F19" s="7"/>
      <c r="G19" s="8">
        <f>SUM(G17:G18)</f>
        <v>0</v>
      </c>
      <c r="H19" s="7"/>
      <c r="I19" s="8">
        <f>SUM(I17:I18)</f>
        <v>0</v>
      </c>
      <c r="J19" s="7"/>
      <c r="K19" s="8">
        <f>SUM(K17:K18)</f>
        <v>300156953</v>
      </c>
      <c r="L19" s="7"/>
      <c r="M19" s="8">
        <f>SUM(M17:M18)</f>
        <v>300156953</v>
      </c>
    </row>
    <row r="20" spans="1:13" ht="20.25" customHeight="1">
      <c r="A20" s="47" t="s">
        <v>185</v>
      </c>
      <c r="D20" s="67"/>
      <c r="E20" s="9">
        <v>0</v>
      </c>
      <c r="F20" s="7"/>
      <c r="G20" s="9">
        <v>0</v>
      </c>
      <c r="H20" s="7"/>
      <c r="I20" s="9">
        <v>0</v>
      </c>
      <c r="J20" s="7"/>
      <c r="K20" s="6">
        <v>-210250456</v>
      </c>
      <c r="L20" s="7"/>
      <c r="M20" s="6">
        <f t="shared" ref="M20" si="3">SUM(E20:K20)</f>
        <v>-210250456</v>
      </c>
    </row>
    <row r="21" spans="1:13" ht="20.25" customHeight="1" thickBot="1">
      <c r="A21" s="40" t="s">
        <v>152</v>
      </c>
      <c r="D21" s="67"/>
      <c r="E21" s="10">
        <f>SUM(E16:E20)-E19</f>
        <v>300367495</v>
      </c>
      <c r="F21" s="5"/>
      <c r="G21" s="10">
        <f>SUM(G16:G20)-G19</f>
        <v>225540721</v>
      </c>
      <c r="H21" s="5"/>
      <c r="I21" s="10">
        <f>SUM(I16:I20)-I19</f>
        <v>33000000</v>
      </c>
      <c r="J21" s="5"/>
      <c r="K21" s="10">
        <f>SUM(K16:K20)-K19</f>
        <v>479375445</v>
      </c>
      <c r="L21" s="5"/>
      <c r="M21" s="10">
        <f>SUM(M16:M20)-M19</f>
        <v>1038283661</v>
      </c>
    </row>
    <row r="22" spans="1:13" ht="20.25" customHeight="1" thickTop="1">
      <c r="A22" s="50"/>
      <c r="D22" s="67"/>
      <c r="E22" s="67"/>
      <c r="F22" s="67"/>
      <c r="G22" s="67"/>
      <c r="H22" s="67"/>
      <c r="I22" s="67"/>
      <c r="J22" s="67"/>
      <c r="K22" s="67"/>
      <c r="L22" s="67"/>
      <c r="M22" s="67"/>
    </row>
    <row r="23" spans="1:13" ht="20.25" customHeight="1">
      <c r="A23" s="63" t="s">
        <v>17</v>
      </c>
    </row>
  </sheetData>
  <mergeCells count="4">
    <mergeCell ref="A9:C9"/>
    <mergeCell ref="A16:C16"/>
    <mergeCell ref="E5:M5"/>
    <mergeCell ref="I6:K6"/>
  </mergeCells>
  <printOptions horizontalCentered="1"/>
  <pageMargins left="0.39370078740157499" right="0.196850393700787" top="0.55118110236220497" bottom="0.31496062992126" header="0.31496062992126" footer="0.31496062992126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45009-87C9-440D-9D38-02612A9B275D}">
  <dimension ref="A1:N63"/>
  <sheetViews>
    <sheetView showGridLines="0" view="pageBreakPreview" topLeftCell="A51" zoomScale="99" zoomScaleNormal="100" zoomScaleSheetLayoutView="99" workbookViewId="0">
      <selection activeCell="C57" sqref="C57"/>
    </sheetView>
  </sheetViews>
  <sheetFormatPr defaultColWidth="10.88671875" defaultRowHeight="21.75" customHeight="1"/>
  <cols>
    <col min="1" max="1" width="43.6640625" style="47" customWidth="1"/>
    <col min="2" max="2" width="1.88671875" style="48" customWidth="1"/>
    <col min="3" max="3" width="5.6640625" style="47" customWidth="1"/>
    <col min="4" max="4" width="1.88671875" style="48" customWidth="1"/>
    <col min="5" max="5" width="16.5546875" style="48" customWidth="1"/>
    <col min="6" max="6" width="1.88671875" style="48" customWidth="1"/>
    <col min="7" max="7" width="16.5546875" style="48" customWidth="1"/>
    <col min="8" max="8" width="1.88671875" style="48" customWidth="1"/>
    <col min="9" max="9" width="15.5546875" style="48" customWidth="1"/>
    <col min="10" max="10" width="1.88671875" style="48" customWidth="1"/>
    <col min="11" max="11" width="15.5546875" style="48" customWidth="1"/>
    <col min="12" max="16384" width="10.88671875" style="48"/>
  </cols>
  <sheetData>
    <row r="1" spans="1:14" s="44" customFormat="1" ht="21.75" customHeight="1">
      <c r="A1" s="40" t="s">
        <v>82</v>
      </c>
      <c r="B1" s="41"/>
      <c r="C1" s="42"/>
      <c r="D1" s="43"/>
      <c r="E1" s="43"/>
      <c r="F1" s="43"/>
      <c r="G1" s="43"/>
      <c r="H1" s="43"/>
      <c r="I1" s="43"/>
      <c r="J1" s="43"/>
      <c r="K1" s="60"/>
    </row>
    <row r="2" spans="1:14" s="44" customFormat="1" ht="21.75" customHeight="1">
      <c r="A2" s="40" t="s">
        <v>127</v>
      </c>
      <c r="B2" s="41"/>
      <c r="C2" s="42"/>
      <c r="D2" s="43"/>
      <c r="E2" s="43"/>
      <c r="F2" s="43"/>
      <c r="G2" s="43"/>
      <c r="H2" s="43"/>
      <c r="I2" s="43"/>
      <c r="J2" s="43"/>
      <c r="K2" s="43"/>
    </row>
    <row r="3" spans="1:14" s="44" customFormat="1" ht="21.75" customHeight="1">
      <c r="A3" s="40" t="s">
        <v>150</v>
      </c>
      <c r="B3" s="43"/>
      <c r="C3" s="42"/>
      <c r="D3" s="43"/>
      <c r="E3" s="43"/>
      <c r="F3" s="43"/>
      <c r="G3" s="43"/>
      <c r="H3" s="43"/>
      <c r="I3" s="43"/>
      <c r="J3" s="43"/>
      <c r="K3" s="43"/>
    </row>
    <row r="4" spans="1:14" s="44" customFormat="1" ht="21.75" customHeight="1">
      <c r="B4" s="43"/>
      <c r="C4" s="42"/>
      <c r="D4" s="43"/>
      <c r="E4" s="43"/>
      <c r="F4" s="43"/>
      <c r="G4" s="43"/>
      <c r="H4" s="43"/>
      <c r="I4" s="43"/>
      <c r="J4" s="43"/>
      <c r="K4" s="46" t="s">
        <v>0</v>
      </c>
    </row>
    <row r="5" spans="1:14" ht="21.75" customHeight="1">
      <c r="E5" s="49"/>
      <c r="F5" s="49" t="s">
        <v>1</v>
      </c>
      <c r="G5" s="49"/>
      <c r="H5" s="50"/>
      <c r="I5" s="49"/>
      <c r="J5" s="49" t="s">
        <v>2</v>
      </c>
      <c r="K5" s="49"/>
    </row>
    <row r="6" spans="1:14" ht="21.75" customHeight="1">
      <c r="C6" s="52" t="s">
        <v>3</v>
      </c>
      <c r="E6" s="52">
        <v>2025</v>
      </c>
      <c r="F6" s="53"/>
      <c r="G6" s="52">
        <v>2024</v>
      </c>
      <c r="H6" s="53"/>
      <c r="I6" s="52">
        <v>2025</v>
      </c>
      <c r="J6" s="53"/>
      <c r="K6" s="52">
        <v>2024</v>
      </c>
    </row>
    <row r="7" spans="1:14" s="50" customFormat="1" ht="21.75" customHeight="1">
      <c r="A7" s="40" t="s">
        <v>48</v>
      </c>
      <c r="C7" s="78"/>
      <c r="E7" s="79"/>
      <c r="F7" s="79"/>
      <c r="G7" s="79"/>
      <c r="I7" s="79"/>
      <c r="J7" s="79"/>
      <c r="K7" s="79"/>
    </row>
    <row r="8" spans="1:14" ht="21.75" customHeight="1">
      <c r="A8" s="47" t="s">
        <v>49</v>
      </c>
      <c r="C8" s="77"/>
      <c r="E8" s="64">
        <f>'PL '!E28</f>
        <v>382426365</v>
      </c>
      <c r="F8" s="64"/>
      <c r="G8" s="64">
        <f>'PL '!G28</f>
        <v>279862534</v>
      </c>
      <c r="H8" s="64"/>
      <c r="I8" s="64">
        <f>'PL '!I28</f>
        <v>375887862</v>
      </c>
      <c r="J8" s="64"/>
      <c r="K8" s="64">
        <f>'PL '!K28</f>
        <v>275784124</v>
      </c>
    </row>
    <row r="9" spans="1:14" ht="21.75" customHeight="1">
      <c r="A9" s="47" t="s">
        <v>50</v>
      </c>
      <c r="C9" s="77"/>
      <c r="E9" s="64"/>
      <c r="F9" s="64"/>
      <c r="G9" s="64"/>
      <c r="H9" s="64"/>
      <c r="I9" s="64"/>
      <c r="J9" s="64"/>
      <c r="K9" s="64"/>
    </row>
    <row r="10" spans="1:14" ht="21.75" customHeight="1">
      <c r="A10" s="47" t="s">
        <v>51</v>
      </c>
      <c r="C10" s="77"/>
      <c r="E10" s="64"/>
      <c r="F10" s="64"/>
      <c r="G10" s="64"/>
      <c r="H10" s="64"/>
      <c r="I10" s="64"/>
      <c r="J10" s="64"/>
      <c r="K10" s="64"/>
      <c r="N10" s="76"/>
    </row>
    <row r="11" spans="1:14" ht="21.75" customHeight="1">
      <c r="A11" s="76" t="s">
        <v>129</v>
      </c>
      <c r="C11" s="77"/>
      <c r="E11" s="64">
        <v>19275347</v>
      </c>
      <c r="F11" s="64"/>
      <c r="G11" s="64">
        <v>19812689</v>
      </c>
      <c r="H11" s="64"/>
      <c r="I11" s="64">
        <v>3715164</v>
      </c>
      <c r="J11" s="64"/>
      <c r="K11" s="64">
        <v>3719491</v>
      </c>
      <c r="N11" s="76"/>
    </row>
    <row r="12" spans="1:14" ht="21.75" customHeight="1">
      <c r="A12" s="76" t="s">
        <v>143</v>
      </c>
      <c r="C12" s="77"/>
      <c r="E12" s="71">
        <v>1112999</v>
      </c>
      <c r="F12" s="64"/>
      <c r="G12" s="71">
        <v>-1349110</v>
      </c>
      <c r="H12" s="64"/>
      <c r="I12" s="71">
        <v>1081553</v>
      </c>
      <c r="J12" s="64"/>
      <c r="K12" s="71">
        <v>-1349110</v>
      </c>
      <c r="N12" s="76"/>
    </row>
    <row r="13" spans="1:14" ht="21.75" customHeight="1">
      <c r="A13" s="76" t="s">
        <v>144</v>
      </c>
      <c r="C13" s="77"/>
      <c r="E13" s="64">
        <v>3796</v>
      </c>
      <c r="F13" s="64"/>
      <c r="G13" s="64">
        <v>17553</v>
      </c>
      <c r="H13" s="64"/>
      <c r="I13" s="64">
        <v>3796</v>
      </c>
      <c r="J13" s="64"/>
      <c r="K13" s="64">
        <v>17553</v>
      </c>
      <c r="N13" s="47"/>
    </row>
    <row r="14" spans="1:14" ht="21.75" customHeight="1">
      <c r="A14" s="76" t="s">
        <v>165</v>
      </c>
      <c r="C14" s="54">
        <v>14</v>
      </c>
      <c r="E14" s="64">
        <v>153681</v>
      </c>
      <c r="F14" s="64"/>
      <c r="G14" s="64">
        <v>0</v>
      </c>
      <c r="H14" s="64"/>
      <c r="I14" s="64">
        <v>0</v>
      </c>
      <c r="J14" s="64"/>
      <c r="K14" s="64">
        <v>0</v>
      </c>
      <c r="N14" s="47"/>
    </row>
    <row r="15" spans="1:14" ht="21.75" customHeight="1">
      <c r="A15" s="76" t="s">
        <v>162</v>
      </c>
      <c r="C15" s="77"/>
      <c r="E15" s="48">
        <v>1780743</v>
      </c>
      <c r="G15" s="48">
        <v>1804127</v>
      </c>
      <c r="I15" s="48">
        <f>1555635-361490</f>
        <v>1194145</v>
      </c>
      <c r="K15" s="48">
        <v>1195539</v>
      </c>
      <c r="L15" s="47"/>
      <c r="N15" s="47"/>
    </row>
    <row r="16" spans="1:14" ht="21.75" customHeight="1">
      <c r="A16" s="47" t="s">
        <v>168</v>
      </c>
      <c r="C16" s="77"/>
      <c r="E16" s="64">
        <v>3071658</v>
      </c>
      <c r="F16" s="64"/>
      <c r="G16" s="64">
        <v>110460</v>
      </c>
      <c r="H16" s="64"/>
      <c r="I16" s="64">
        <v>3071658</v>
      </c>
      <c r="J16" s="64"/>
      <c r="K16" s="64">
        <v>110460</v>
      </c>
      <c r="L16" s="47"/>
      <c r="N16" s="47"/>
    </row>
    <row r="17" spans="1:14" ht="21.75" customHeight="1">
      <c r="A17" s="47" t="s">
        <v>138</v>
      </c>
      <c r="C17" s="77"/>
      <c r="E17" s="64">
        <v>-9509909</v>
      </c>
      <c r="F17" s="64"/>
      <c r="G17" s="64">
        <v>8669776</v>
      </c>
      <c r="H17" s="64"/>
      <c r="I17" s="64">
        <v>-9509909</v>
      </c>
      <c r="J17" s="64"/>
      <c r="K17" s="64">
        <v>8669776</v>
      </c>
      <c r="N17" s="47"/>
    </row>
    <row r="18" spans="1:14" ht="21.75" customHeight="1">
      <c r="A18" s="47" t="s">
        <v>52</v>
      </c>
      <c r="C18" s="77"/>
      <c r="E18" s="64">
        <v>-12165597</v>
      </c>
      <c r="F18" s="64"/>
      <c r="G18" s="64">
        <f>-7880751+1</f>
        <v>-7880750</v>
      </c>
      <c r="H18" s="64"/>
      <c r="I18" s="64">
        <v>-12088599</v>
      </c>
      <c r="J18" s="64"/>
      <c r="K18" s="64">
        <v>-7686343</v>
      </c>
      <c r="N18" s="47"/>
    </row>
    <row r="19" spans="1:14" ht="21.75" customHeight="1">
      <c r="A19" s="47" t="s">
        <v>53</v>
      </c>
      <c r="C19" s="77"/>
      <c r="E19" s="69">
        <v>10326887</v>
      </c>
      <c r="F19" s="64"/>
      <c r="G19" s="69">
        <f>11870840+1</f>
        <v>11870841</v>
      </c>
      <c r="H19" s="64"/>
      <c r="I19" s="69">
        <v>5826249</v>
      </c>
      <c r="J19" s="64"/>
      <c r="K19" s="69">
        <v>5485128</v>
      </c>
    </row>
    <row r="20" spans="1:14" ht="21.75" customHeight="1">
      <c r="A20" s="76" t="s">
        <v>54</v>
      </c>
      <c r="C20" s="77"/>
      <c r="E20" s="64"/>
      <c r="F20" s="64"/>
      <c r="G20" s="64"/>
      <c r="H20" s="64"/>
      <c r="I20" s="64"/>
      <c r="J20" s="64"/>
      <c r="K20" s="64"/>
    </row>
    <row r="21" spans="1:14" ht="21.75" customHeight="1">
      <c r="A21" s="47" t="s">
        <v>55</v>
      </c>
      <c r="C21" s="77"/>
      <c r="E21" s="64">
        <f>SUM(E8:E19)</f>
        <v>396475970</v>
      </c>
      <c r="F21" s="64"/>
      <c r="G21" s="64">
        <f>SUM(G8:G19)</f>
        <v>312918120</v>
      </c>
      <c r="H21" s="64"/>
      <c r="I21" s="64">
        <f>SUM(I8:I19)</f>
        <v>369181919</v>
      </c>
      <c r="J21" s="64"/>
      <c r="K21" s="64">
        <f>SUM(K8:K19)</f>
        <v>285946618</v>
      </c>
    </row>
    <row r="22" spans="1:14" ht="21.75" customHeight="1">
      <c r="A22" s="47" t="s">
        <v>56</v>
      </c>
      <c r="C22" s="77"/>
      <c r="E22" s="64"/>
      <c r="F22" s="64"/>
      <c r="G22" s="64"/>
      <c r="H22" s="64"/>
      <c r="I22" s="64"/>
      <c r="J22" s="64"/>
      <c r="K22" s="64"/>
    </row>
    <row r="23" spans="1:14" ht="21.75" customHeight="1">
      <c r="A23" s="47" t="s">
        <v>163</v>
      </c>
      <c r="C23" s="77"/>
      <c r="E23" s="64">
        <v>-258591461</v>
      </c>
      <c r="F23" s="64"/>
      <c r="G23" s="64">
        <v>-156991684</v>
      </c>
      <c r="H23" s="64"/>
      <c r="I23" s="64">
        <v>-253616649</v>
      </c>
      <c r="J23" s="64"/>
      <c r="K23" s="64">
        <v>-155008078</v>
      </c>
    </row>
    <row r="24" spans="1:14" ht="21.75" customHeight="1">
      <c r="A24" s="76" t="s">
        <v>187</v>
      </c>
      <c r="C24" s="77"/>
      <c r="E24" s="64">
        <v>7829040</v>
      </c>
      <c r="F24" s="64"/>
      <c r="G24" s="64">
        <v>-99668141</v>
      </c>
      <c r="H24" s="64"/>
      <c r="I24" s="64">
        <v>7829040</v>
      </c>
      <c r="J24" s="64"/>
      <c r="K24" s="64">
        <v>-99668141</v>
      </c>
    </row>
    <row r="25" spans="1:14" ht="21.75" customHeight="1">
      <c r="A25" s="47" t="s">
        <v>57</v>
      </c>
      <c r="C25" s="77"/>
      <c r="E25" s="64">
        <v>-336692015</v>
      </c>
      <c r="F25" s="64"/>
      <c r="G25" s="64">
        <v>-121004072</v>
      </c>
      <c r="H25" s="64"/>
      <c r="I25" s="64">
        <v>-336525560</v>
      </c>
      <c r="J25" s="64"/>
      <c r="K25" s="64">
        <v>-120757327</v>
      </c>
    </row>
    <row r="26" spans="1:14" ht="21.75" customHeight="1">
      <c r="A26" s="76" t="s">
        <v>58</v>
      </c>
      <c r="B26" s="44"/>
      <c r="C26" s="77"/>
      <c r="E26" s="64">
        <v>-42553692</v>
      </c>
      <c r="F26" s="64"/>
      <c r="G26" s="64">
        <v>10503891</v>
      </c>
      <c r="H26" s="64"/>
      <c r="I26" s="64">
        <v>-42655353</v>
      </c>
      <c r="J26" s="64"/>
      <c r="K26" s="64">
        <v>10546812</v>
      </c>
    </row>
    <row r="27" spans="1:14" ht="21.75" customHeight="1">
      <c r="A27" s="76" t="s">
        <v>100</v>
      </c>
      <c r="C27" s="77"/>
      <c r="E27" s="64">
        <v>-110700</v>
      </c>
      <c r="F27" s="64"/>
      <c r="G27" s="64">
        <v>410000</v>
      </c>
      <c r="H27" s="64"/>
      <c r="I27" s="64">
        <v>-64200</v>
      </c>
      <c r="J27" s="64"/>
      <c r="K27" s="64">
        <v>0</v>
      </c>
    </row>
    <row r="28" spans="1:14" ht="21.75" customHeight="1">
      <c r="A28" s="47" t="s">
        <v>59</v>
      </c>
      <c r="C28" s="77"/>
      <c r="E28" s="64"/>
      <c r="F28" s="64"/>
      <c r="G28" s="64"/>
      <c r="H28" s="64"/>
      <c r="I28" s="64"/>
      <c r="J28" s="64"/>
      <c r="K28" s="64"/>
    </row>
    <row r="29" spans="1:14" ht="21.75" customHeight="1">
      <c r="A29" s="76" t="s">
        <v>164</v>
      </c>
      <c r="C29" s="77"/>
      <c r="E29" s="64">
        <v>45988459</v>
      </c>
      <c r="F29" s="64"/>
      <c r="G29" s="64">
        <v>31152436</v>
      </c>
      <c r="H29" s="64"/>
      <c r="I29" s="64">
        <v>43357326</v>
      </c>
      <c r="J29" s="64"/>
      <c r="K29" s="64">
        <v>36104933</v>
      </c>
    </row>
    <row r="30" spans="1:14" ht="21.75" customHeight="1">
      <c r="A30" s="47" t="s">
        <v>101</v>
      </c>
      <c r="C30" s="77"/>
      <c r="E30" s="69">
        <v>4166784</v>
      </c>
      <c r="F30" s="64"/>
      <c r="G30" s="69">
        <v>1003642</v>
      </c>
      <c r="H30" s="64"/>
      <c r="I30" s="69">
        <v>4166784</v>
      </c>
      <c r="J30" s="64"/>
      <c r="K30" s="69">
        <v>1003642</v>
      </c>
    </row>
    <row r="31" spans="1:14" ht="21.75" customHeight="1">
      <c r="A31" s="47" t="s">
        <v>169</v>
      </c>
      <c r="C31" s="77"/>
      <c r="E31" s="64">
        <f>SUM(E20:E30)</f>
        <v>-183487615</v>
      </c>
      <c r="F31" s="64"/>
      <c r="G31" s="64">
        <f>SUM(G20:G30)</f>
        <v>-21675808</v>
      </c>
      <c r="H31" s="64"/>
      <c r="I31" s="64">
        <f>SUM(I20:I30)</f>
        <v>-208326693</v>
      </c>
      <c r="J31" s="64"/>
      <c r="K31" s="64">
        <f>SUM(K21:K30)</f>
        <v>-41831541</v>
      </c>
    </row>
    <row r="32" spans="1:14" ht="21.75" customHeight="1">
      <c r="A32" s="47" t="s">
        <v>130</v>
      </c>
      <c r="C32" s="77"/>
      <c r="E32" s="69">
        <v>-66618296</v>
      </c>
      <c r="F32" s="64"/>
      <c r="G32" s="69">
        <v>-42076993</v>
      </c>
      <c r="H32" s="64"/>
      <c r="I32" s="69">
        <v>-65838890</v>
      </c>
      <c r="J32" s="64"/>
      <c r="K32" s="69">
        <v>-41356377</v>
      </c>
    </row>
    <row r="33" spans="1:11" ht="21.75" customHeight="1">
      <c r="A33" s="80" t="s">
        <v>170</v>
      </c>
      <c r="B33" s="44"/>
      <c r="C33" s="77"/>
      <c r="E33" s="69">
        <f>SUM(E31:E32)</f>
        <v>-250105911</v>
      </c>
      <c r="F33" s="64"/>
      <c r="G33" s="69">
        <f>SUM(G31:G32)</f>
        <v>-63752801</v>
      </c>
      <c r="H33" s="64"/>
      <c r="I33" s="69">
        <f>SUM(I31:I32)</f>
        <v>-274165583</v>
      </c>
      <c r="J33" s="64"/>
      <c r="K33" s="69">
        <f>SUM(K31:K32)</f>
        <v>-83187918</v>
      </c>
    </row>
    <row r="34" spans="1:11" ht="21.75" customHeight="1">
      <c r="A34" s="76"/>
      <c r="B34" s="44"/>
      <c r="C34" s="77"/>
    </row>
    <row r="35" spans="1:11" ht="21.75" customHeight="1">
      <c r="A35" s="76" t="s">
        <v>17</v>
      </c>
      <c r="B35" s="44"/>
      <c r="C35" s="77"/>
      <c r="F35" s="60"/>
    </row>
    <row r="36" spans="1:11" s="44" customFormat="1" ht="21.75" customHeight="1">
      <c r="A36" s="40" t="s">
        <v>82</v>
      </c>
      <c r="B36" s="41"/>
      <c r="C36" s="42"/>
      <c r="D36" s="43"/>
      <c r="E36" s="43"/>
      <c r="F36" s="43"/>
      <c r="G36" s="43"/>
      <c r="H36" s="43"/>
      <c r="I36" s="43"/>
      <c r="J36" s="43"/>
      <c r="K36" s="60"/>
    </row>
    <row r="37" spans="1:11" s="44" customFormat="1" ht="21.75" customHeight="1">
      <c r="A37" s="40" t="s">
        <v>128</v>
      </c>
      <c r="B37" s="41"/>
      <c r="C37" s="42"/>
      <c r="D37" s="43"/>
      <c r="E37" s="43"/>
      <c r="F37" s="43"/>
      <c r="G37" s="43"/>
      <c r="H37" s="43"/>
      <c r="I37" s="43"/>
      <c r="J37" s="43"/>
      <c r="K37" s="43"/>
    </row>
    <row r="38" spans="1:11" s="44" customFormat="1" ht="21.75" customHeight="1">
      <c r="A38" s="40" t="s">
        <v>150</v>
      </c>
      <c r="B38" s="43"/>
      <c r="C38" s="42"/>
      <c r="D38" s="43"/>
      <c r="E38" s="43"/>
      <c r="F38" s="43"/>
      <c r="G38" s="43"/>
      <c r="H38" s="43"/>
      <c r="I38" s="43"/>
      <c r="J38" s="43"/>
      <c r="K38" s="43"/>
    </row>
    <row r="39" spans="1:11" s="44" customFormat="1" ht="21.75" customHeight="1">
      <c r="B39" s="43"/>
      <c r="C39" s="42"/>
      <c r="D39" s="43"/>
      <c r="E39" s="43"/>
      <c r="F39" s="43"/>
      <c r="G39" s="43"/>
      <c r="H39" s="43"/>
      <c r="I39" s="43"/>
      <c r="J39" s="43"/>
      <c r="K39" s="46" t="s">
        <v>0</v>
      </c>
    </row>
    <row r="40" spans="1:11" ht="21.75" customHeight="1">
      <c r="E40" s="49"/>
      <c r="F40" s="49" t="s">
        <v>1</v>
      </c>
      <c r="G40" s="49"/>
      <c r="H40" s="50"/>
      <c r="I40" s="49"/>
      <c r="J40" s="49" t="s">
        <v>2</v>
      </c>
      <c r="K40" s="49"/>
    </row>
    <row r="41" spans="1:11" ht="21.75" customHeight="1">
      <c r="C41" s="52" t="s">
        <v>3</v>
      </c>
      <c r="E41" s="52">
        <v>2025</v>
      </c>
      <c r="F41" s="53"/>
      <c r="G41" s="52">
        <v>2024</v>
      </c>
      <c r="H41" s="53"/>
      <c r="I41" s="52">
        <v>2025</v>
      </c>
      <c r="J41" s="53"/>
      <c r="K41" s="52">
        <v>2024</v>
      </c>
    </row>
    <row r="42" spans="1:11" ht="21.75" customHeight="1">
      <c r="A42" s="40" t="s">
        <v>60</v>
      </c>
      <c r="B42" s="50"/>
      <c r="C42" s="77"/>
      <c r="E42" s="60"/>
      <c r="F42" s="60"/>
      <c r="G42" s="60"/>
      <c r="I42" s="60"/>
      <c r="J42" s="60"/>
      <c r="K42" s="60"/>
    </row>
    <row r="43" spans="1:11" ht="21.75" customHeight="1">
      <c r="A43" s="47" t="s">
        <v>102</v>
      </c>
      <c r="C43" s="77"/>
      <c r="E43" s="64">
        <v>12384132</v>
      </c>
      <c r="F43" s="64"/>
      <c r="G43" s="64">
        <v>7887818</v>
      </c>
      <c r="H43" s="64"/>
      <c r="I43" s="64">
        <v>12307134</v>
      </c>
      <c r="J43" s="64"/>
      <c r="K43" s="64">
        <v>7693411</v>
      </c>
    </row>
    <row r="44" spans="1:11" ht="21.75" customHeight="1">
      <c r="A44" s="47" t="s">
        <v>171</v>
      </c>
      <c r="C44" s="54"/>
      <c r="E44" s="64">
        <v>5035952</v>
      </c>
      <c r="F44" s="64"/>
      <c r="G44" s="64">
        <v>20466889</v>
      </c>
      <c r="H44" s="64"/>
      <c r="I44" s="64">
        <v>5035952</v>
      </c>
      <c r="J44" s="64"/>
      <c r="K44" s="64">
        <v>20466889</v>
      </c>
    </row>
    <row r="45" spans="1:11" ht="21.75" customHeight="1">
      <c r="A45" s="47" t="s">
        <v>172</v>
      </c>
      <c r="C45" s="54"/>
      <c r="E45" s="64">
        <v>21420617</v>
      </c>
      <c r="F45" s="64"/>
      <c r="G45" s="64">
        <v>-35260634</v>
      </c>
      <c r="H45" s="64"/>
      <c r="I45" s="64">
        <v>21425276</v>
      </c>
      <c r="J45" s="64"/>
      <c r="K45" s="64">
        <v>-34850061</v>
      </c>
    </row>
    <row r="46" spans="1:11" ht="21.75" customHeight="1">
      <c r="A46" s="47" t="s">
        <v>103</v>
      </c>
      <c r="C46" s="77"/>
      <c r="E46" s="64">
        <v>-1500109</v>
      </c>
      <c r="F46" s="64"/>
      <c r="G46" s="64">
        <v>-8915733</v>
      </c>
      <c r="H46" s="64"/>
      <c r="I46" s="64">
        <v>-686282</v>
      </c>
      <c r="J46" s="64"/>
      <c r="K46" s="64">
        <v>-612891</v>
      </c>
    </row>
    <row r="47" spans="1:11" ht="21.75" customHeight="1">
      <c r="A47" s="47" t="s">
        <v>166</v>
      </c>
      <c r="C47" s="54">
        <v>14</v>
      </c>
      <c r="E47" s="64">
        <v>-1360000</v>
      </c>
      <c r="F47" s="64"/>
      <c r="G47" s="64" t="s">
        <v>136</v>
      </c>
      <c r="H47" s="64"/>
      <c r="I47" s="64">
        <v>-1360000</v>
      </c>
      <c r="J47" s="64"/>
      <c r="K47" s="64">
        <v>0</v>
      </c>
    </row>
    <row r="48" spans="1:11" ht="21.75" customHeight="1">
      <c r="A48" s="40" t="s">
        <v>173</v>
      </c>
      <c r="C48" s="77"/>
      <c r="E48" s="66">
        <f>SUM(E42:E47)</f>
        <v>35980592</v>
      </c>
      <c r="F48" s="64"/>
      <c r="G48" s="66">
        <f>SUM(G42:G47)</f>
        <v>-15821660</v>
      </c>
      <c r="H48" s="64"/>
      <c r="I48" s="66">
        <f>SUM(I42:I47)</f>
        <v>36722080</v>
      </c>
      <c r="J48" s="64"/>
      <c r="K48" s="66">
        <f>SUM(K42:K47)</f>
        <v>-7302652</v>
      </c>
    </row>
    <row r="49" spans="1:11" ht="21.75" customHeight="1">
      <c r="A49" s="40" t="s">
        <v>61</v>
      </c>
      <c r="B49" s="50"/>
      <c r="C49" s="77"/>
      <c r="E49" s="64"/>
      <c r="F49" s="64"/>
      <c r="G49" s="64"/>
      <c r="H49" s="64"/>
      <c r="I49" s="64"/>
      <c r="J49" s="64"/>
      <c r="K49" s="64"/>
    </row>
    <row r="50" spans="1:11" ht="21.75" customHeight="1">
      <c r="A50" s="76" t="s">
        <v>104</v>
      </c>
      <c r="B50" s="44"/>
      <c r="C50" s="77"/>
      <c r="E50" s="64">
        <v>-10052950</v>
      </c>
      <c r="F50" s="64"/>
      <c r="G50" s="64">
        <v>-12194750</v>
      </c>
      <c r="H50" s="64"/>
      <c r="I50" s="64">
        <v>-5748544</v>
      </c>
      <c r="J50" s="64"/>
      <c r="K50" s="64">
        <v>-5494480</v>
      </c>
    </row>
    <row r="51" spans="1:11" ht="21.75" customHeight="1">
      <c r="A51" s="76" t="s">
        <v>174</v>
      </c>
      <c r="B51" s="44"/>
      <c r="C51" s="77"/>
      <c r="F51" s="64"/>
      <c r="G51" s="64"/>
      <c r="H51" s="64"/>
      <c r="J51" s="64"/>
      <c r="K51" s="64"/>
    </row>
    <row r="52" spans="1:11" ht="21.75" customHeight="1">
      <c r="A52" s="47" t="s">
        <v>105</v>
      </c>
      <c r="C52" s="77"/>
      <c r="E52" s="64">
        <v>224981119</v>
      </c>
      <c r="F52" s="64"/>
      <c r="G52" s="64">
        <v>0</v>
      </c>
      <c r="H52" s="64"/>
      <c r="I52" s="64">
        <v>224981119</v>
      </c>
      <c r="J52" s="64"/>
      <c r="K52" s="64">
        <v>0</v>
      </c>
    </row>
    <row r="53" spans="1:11" ht="21.75" customHeight="1">
      <c r="A53" s="63" t="s">
        <v>188</v>
      </c>
      <c r="C53" s="54">
        <v>19</v>
      </c>
      <c r="E53" s="64">
        <v>0</v>
      </c>
      <c r="F53" s="64"/>
      <c r="G53" s="64">
        <v>69308840</v>
      </c>
      <c r="H53" s="64"/>
      <c r="I53" s="64">
        <v>0</v>
      </c>
      <c r="J53" s="64"/>
      <c r="K53" s="64">
        <v>69308840</v>
      </c>
    </row>
    <row r="54" spans="1:11" ht="21.75" customHeight="1">
      <c r="A54" s="47" t="s">
        <v>145</v>
      </c>
      <c r="C54" s="54">
        <v>19</v>
      </c>
      <c r="E54" s="64">
        <v>-27471571</v>
      </c>
      <c r="F54" s="64"/>
      <c r="G54" s="64">
        <v>-20659188</v>
      </c>
      <c r="H54" s="64"/>
      <c r="I54" s="64">
        <v>-8727833</v>
      </c>
      <c r="J54" s="64"/>
      <c r="K54" s="64">
        <v>-19170</v>
      </c>
    </row>
    <row r="55" spans="1:11" ht="21.75" customHeight="1">
      <c r="A55" s="47" t="s">
        <v>106</v>
      </c>
      <c r="C55" s="77"/>
      <c r="E55" s="64">
        <v>-1435882</v>
      </c>
      <c r="F55" s="64"/>
      <c r="G55" s="64">
        <v>-1854447</v>
      </c>
      <c r="H55" s="64"/>
      <c r="I55" s="64">
        <v>-1435882</v>
      </c>
      <c r="J55" s="64"/>
      <c r="K55" s="64">
        <v>-1572916</v>
      </c>
    </row>
    <row r="56" spans="1:11" ht="21.75" customHeight="1">
      <c r="A56" s="47" t="s">
        <v>62</v>
      </c>
      <c r="C56" s="77">
        <v>34</v>
      </c>
      <c r="E56" s="71">
        <v>-210250456</v>
      </c>
      <c r="F56" s="71"/>
      <c r="G56" s="71">
        <v>-180220497</v>
      </c>
      <c r="H56" s="71"/>
      <c r="I56" s="71">
        <f>-210250456</f>
        <v>-210250456</v>
      </c>
      <c r="J56" s="71"/>
      <c r="K56" s="71">
        <v>-180220497</v>
      </c>
    </row>
    <row r="57" spans="1:11" ht="21.75" customHeight="1">
      <c r="A57" s="40" t="s">
        <v>116</v>
      </c>
      <c r="C57" s="77"/>
      <c r="E57" s="66">
        <f>SUM(E49:E56)</f>
        <v>-24229740</v>
      </c>
      <c r="F57" s="64"/>
      <c r="G57" s="66">
        <f>SUM(G49:G56)</f>
        <v>-145620042</v>
      </c>
      <c r="H57" s="64"/>
      <c r="I57" s="66">
        <f>SUM(I49:I56)</f>
        <v>-1181596</v>
      </c>
      <c r="J57" s="64"/>
      <c r="K57" s="66">
        <f>SUM(K49:K56)</f>
        <v>-117998223</v>
      </c>
    </row>
    <row r="58" spans="1:11" ht="21.75" customHeight="1">
      <c r="A58" s="40" t="s">
        <v>175</v>
      </c>
      <c r="C58" s="77"/>
      <c r="E58" s="64">
        <f>E33+E48+E57</f>
        <v>-238355059</v>
      </c>
      <c r="F58" s="64"/>
      <c r="G58" s="64">
        <f>G33+G48+G57</f>
        <v>-225194503</v>
      </c>
      <c r="H58" s="64"/>
      <c r="I58" s="64">
        <f>I33+I48+I57</f>
        <v>-238625099</v>
      </c>
      <c r="J58" s="64"/>
      <c r="K58" s="64">
        <f>K33+K48+K57</f>
        <v>-208488793</v>
      </c>
    </row>
    <row r="59" spans="1:11" ht="21.75" customHeight="1">
      <c r="A59" s="47" t="s">
        <v>63</v>
      </c>
      <c r="C59" s="77"/>
      <c r="E59" s="64">
        <v>-4694235</v>
      </c>
      <c r="F59" s="64"/>
      <c r="G59" s="64">
        <v>-2105723</v>
      </c>
      <c r="H59" s="64"/>
      <c r="I59" s="64">
        <v>-4694235</v>
      </c>
      <c r="J59" s="64"/>
      <c r="K59" s="64">
        <v>-2105723</v>
      </c>
    </row>
    <row r="60" spans="1:11" ht="21.75" customHeight="1">
      <c r="A60" s="76" t="s">
        <v>64</v>
      </c>
      <c r="B60" s="44"/>
      <c r="C60" s="77"/>
      <c r="E60" s="69">
        <v>397144586</v>
      </c>
      <c r="F60" s="64"/>
      <c r="G60" s="69">
        <v>624444812</v>
      </c>
      <c r="H60" s="64"/>
      <c r="I60" s="69">
        <v>369900782</v>
      </c>
      <c r="J60" s="64"/>
      <c r="K60" s="69">
        <v>580495298</v>
      </c>
    </row>
    <row r="61" spans="1:11" ht="21.75" customHeight="1" thickBot="1">
      <c r="A61" s="80" t="s">
        <v>65</v>
      </c>
      <c r="B61" s="44"/>
      <c r="C61" s="77"/>
      <c r="E61" s="81">
        <f>SUM(E58:E60)</f>
        <v>154095292</v>
      </c>
      <c r="F61" s="64"/>
      <c r="G61" s="81">
        <f>SUM(G58:G60)</f>
        <v>397144586</v>
      </c>
      <c r="H61" s="64"/>
      <c r="I61" s="81">
        <f>SUM(I58:I60)</f>
        <v>126581448</v>
      </c>
      <c r="J61" s="64"/>
      <c r="K61" s="81">
        <f>SUM(K58:K60)</f>
        <v>369900782</v>
      </c>
    </row>
    <row r="62" spans="1:11" ht="21.75" customHeight="1" thickTop="1">
      <c r="C62" s="77"/>
      <c r="E62" s="64"/>
      <c r="F62" s="64"/>
      <c r="G62" s="64"/>
      <c r="H62" s="64"/>
      <c r="I62" s="64"/>
      <c r="J62" s="64"/>
      <c r="K62" s="64"/>
    </row>
    <row r="63" spans="1:11" ht="21.75" customHeight="1">
      <c r="A63" s="76" t="s">
        <v>66</v>
      </c>
      <c r="B63" s="44"/>
      <c r="C63" s="77"/>
      <c r="E63" s="60"/>
      <c r="F63" s="60"/>
      <c r="G63" s="60"/>
    </row>
  </sheetData>
  <printOptions horizontalCentered="1"/>
  <pageMargins left="0.78740157480314998" right="0.26" top="0.59055118110236204" bottom="0.31496062992126" header="0.31496062992126" footer="0.31496062992126"/>
  <pageSetup paperSize="9" scale="75" fitToHeight="7" orientation="portrait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1277c1-2df2-4832-8fa6-3e4be023b681">
      <Terms xmlns="http://schemas.microsoft.com/office/infopath/2007/PartnerControls"/>
    </lcf76f155ced4ddcb4097134ff3c332f>
    <TaxCatchAll xmlns="7b903913-9dbe-43ca-9fca-21f547f92dc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13D00C34E844E04DB33D6A74B5CC90A4" ma:contentTypeVersion="11" ma:contentTypeDescription="สร้างเอกสารใหม่" ma:contentTypeScope="" ma:versionID="638aff320d56f0f7b5c25b70c133a87a">
  <xsd:schema xmlns:xsd="http://www.w3.org/2001/XMLSchema" xmlns:xs="http://www.w3.org/2001/XMLSchema" xmlns:p="http://schemas.microsoft.com/office/2006/metadata/properties" xmlns:ns2="a01277c1-2df2-4832-8fa6-3e4be023b681" xmlns:ns3="7b903913-9dbe-43ca-9fca-21f547f92dc5" targetNamespace="http://schemas.microsoft.com/office/2006/metadata/properties" ma:root="true" ma:fieldsID="00297fda10e20097ab87c293fbb7dbbe" ns2:_="" ns3:_="">
    <xsd:import namespace="a01277c1-2df2-4832-8fa6-3e4be023b681"/>
    <xsd:import namespace="7b903913-9dbe-43ca-9fca-21f547f92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277c1-2df2-4832-8fa6-3e4be023b6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903913-9dbe-43ca-9fca-21f547f92dc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a08c0b1-0cca-48a3-953b-92aa60574f6a}" ma:internalName="TaxCatchAll" ma:showField="CatchAllData" ma:web="7b903913-9dbe-43ca-9fca-21f547f92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BC9FCF-669F-43AA-9DE2-7278B2805EA3}">
  <ds:schemaRefs>
    <ds:schemaRef ds:uri="http://schemas.microsoft.com/office/2006/metadata/properties"/>
    <ds:schemaRef ds:uri="http://schemas.microsoft.com/office/infopath/2007/PartnerControls"/>
    <ds:schemaRef ds:uri="a01277c1-2df2-4832-8fa6-3e4be023b681"/>
    <ds:schemaRef ds:uri="7b903913-9dbe-43ca-9fca-21f547f92dc5"/>
  </ds:schemaRefs>
</ds:datastoreItem>
</file>

<file path=customXml/itemProps2.xml><?xml version="1.0" encoding="utf-8"?>
<ds:datastoreItem xmlns:ds="http://schemas.openxmlformats.org/officeDocument/2006/customXml" ds:itemID="{2E7CA55E-E2C4-4A88-A6EB-80E29464F7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277c1-2df2-4832-8fa6-3e4be023b681"/>
    <ds:schemaRef ds:uri="7b903913-9dbe-43ca-9fca-21f547f92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AA5EBA-5B5B-49D8-BDB5-2E54EEB84C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 </vt:lpstr>
      <vt:lpstr>Consolidated</vt:lpstr>
      <vt:lpstr>The Company only</vt:lpstr>
      <vt:lpstr>CF</vt:lpstr>
      <vt:lpstr>BS!Print_Area</vt:lpstr>
      <vt:lpstr>CF!Print_Area</vt:lpstr>
      <vt:lpstr>Consolidated!Print_Area</vt:lpstr>
      <vt:lpstr>'PL '!Print_Area</vt:lpstr>
      <vt:lpstr>'The Company only'!Print_Area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 &amp; Young</dc:creator>
  <cp:keywords/>
  <dc:description/>
  <cp:lastModifiedBy>Duangrat Wongsaengthip</cp:lastModifiedBy>
  <cp:revision/>
  <cp:lastPrinted>2026-02-20T03:01:24Z</cp:lastPrinted>
  <dcterms:created xsi:type="dcterms:W3CDTF">2011-03-15T03:50:46Z</dcterms:created>
  <dcterms:modified xsi:type="dcterms:W3CDTF">2026-02-23T09:45:30Z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0x0101006C06D4A42C51C742826232F6BB0DEB10</vt:lpwstr>
  </property>
  <property fmtid="{D5CDD505-2E9C-101B-9397-08002B2CF9AE}" pid="3" name="MediaServiceImageTags">
    <vt:lpwstr/>
  </property>
  <property fmtid="{D5CDD505-2E9C-101B-9397-08002B2CF9AE}" pid="4" name="FileName">
    <vt:lpwstr/>
  </property>
</Properties>
</file>